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ROJEKTY\2016\UH US9 MAŘATICE DÍLY\export zari 2016\"/>
    </mc:Choice>
  </mc:AlternateContent>
  <bookViews>
    <workbookView xWindow="0" yWindow="0" windowWidth="20085" windowHeight="10200" activeTab="1"/>
  </bookViews>
  <sheets>
    <sheet name="BILANCE ODTOK POMERU" sheetId="1" r:id="rId1"/>
    <sheet name="zastavitelnost ploch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" i="2" l="1"/>
  <c r="Q36" i="2" s="1"/>
  <c r="I35" i="2"/>
  <c r="Q35" i="2" s="1"/>
  <c r="Q34" i="2"/>
  <c r="M34" i="2"/>
  <c r="R34" i="2" s="1"/>
  <c r="K33" i="2"/>
  <c r="O33" i="2" s="1"/>
  <c r="I33" i="2"/>
  <c r="K32" i="2"/>
  <c r="M32" i="2" s="1"/>
  <c r="R32" i="2" s="1"/>
  <c r="I32" i="2"/>
  <c r="I31" i="2"/>
  <c r="K31" i="2" s="1"/>
  <c r="I30" i="2"/>
  <c r="K30" i="2" s="1"/>
  <c r="I29" i="2"/>
  <c r="K29" i="2" s="1"/>
  <c r="I24" i="2"/>
  <c r="Q24" i="2" s="1"/>
  <c r="Q23" i="2"/>
  <c r="I23" i="2"/>
  <c r="M23" i="2" s="1"/>
  <c r="R23" i="2" s="1"/>
  <c r="I21" i="2"/>
  <c r="I44" i="2" s="1"/>
  <c r="I20" i="2"/>
  <c r="K20" i="2" s="1"/>
  <c r="I19" i="2"/>
  <c r="K19" i="2" s="1"/>
  <c r="I18" i="2"/>
  <c r="K18" i="2" s="1"/>
  <c r="I17" i="2"/>
  <c r="K17" i="2" s="1"/>
  <c r="O17" i="2" s="1"/>
  <c r="Q12" i="2"/>
  <c r="I12" i="2"/>
  <c r="K12" i="2" s="1"/>
  <c r="I9" i="2"/>
  <c r="I43" i="2" s="1"/>
  <c r="I8" i="2"/>
  <c r="I42" i="2" s="1"/>
  <c r="I7" i="2"/>
  <c r="K7" i="2" s="1"/>
  <c r="O7" i="2" s="1"/>
  <c r="I6" i="2"/>
  <c r="K6" i="2" s="1"/>
  <c r="K8" i="2" l="1"/>
  <c r="O8" i="2" s="1"/>
  <c r="M35" i="2"/>
  <c r="R35" i="2" s="1"/>
  <c r="M12" i="2"/>
  <c r="M6" i="2"/>
  <c r="O6" i="2"/>
  <c r="O29" i="2"/>
  <c r="M29" i="2"/>
  <c r="O18" i="2"/>
  <c r="M18" i="2"/>
  <c r="R18" i="2" s="1"/>
  <c r="O30" i="2"/>
  <c r="M30" i="2"/>
  <c r="R30" i="2" s="1"/>
  <c r="O19" i="2"/>
  <c r="M19" i="2"/>
  <c r="R19" i="2" s="1"/>
  <c r="M31" i="2"/>
  <c r="R31" i="2" s="1"/>
  <c r="O31" i="2"/>
  <c r="O20" i="2"/>
  <c r="M20" i="2"/>
  <c r="R20" i="2" s="1"/>
  <c r="M17" i="2"/>
  <c r="K23" i="2"/>
  <c r="M33" i="2"/>
  <c r="R33" i="2" s="1"/>
  <c r="I40" i="2"/>
  <c r="K21" i="2"/>
  <c r="M36" i="2"/>
  <c r="R36" i="2" s="1"/>
  <c r="O32" i="2"/>
  <c r="M24" i="2"/>
  <c r="R24" i="2" s="1"/>
  <c r="M7" i="2"/>
  <c r="R7" i="2" s="1"/>
  <c r="K9" i="2"/>
  <c r="I41" i="1"/>
  <c r="M8" i="2" l="1"/>
  <c r="R8" i="2" s="1"/>
  <c r="R17" i="2"/>
  <c r="O21" i="2"/>
  <c r="M21" i="2"/>
  <c r="R21" i="2" s="1"/>
  <c r="M37" i="2"/>
  <c r="R29" i="2"/>
  <c r="R37" i="2" s="1"/>
  <c r="O9" i="2"/>
  <c r="M9" i="2"/>
  <c r="R9" i="2" s="1"/>
  <c r="I45" i="2"/>
  <c r="I41" i="2"/>
  <c r="W45" i="2"/>
  <c r="R6" i="2"/>
  <c r="R34" i="1"/>
  <c r="N34" i="1"/>
  <c r="S34" i="1" s="1"/>
  <c r="R25" i="2" l="1"/>
  <c r="M25" i="2"/>
  <c r="R13" i="2"/>
  <c r="M13" i="2"/>
  <c r="I36" i="1"/>
  <c r="N36" i="1" s="1"/>
  <c r="S36" i="1" s="1"/>
  <c r="I24" i="1"/>
  <c r="N24" i="1" s="1"/>
  <c r="S24" i="1" s="1"/>
  <c r="I33" i="1"/>
  <c r="I21" i="1"/>
  <c r="L21" i="1" s="1"/>
  <c r="I35" i="1"/>
  <c r="I32" i="1"/>
  <c r="L32" i="1" s="1"/>
  <c r="I31" i="1"/>
  <c r="L31" i="1" s="1"/>
  <c r="I30" i="1"/>
  <c r="L30" i="1" s="1"/>
  <c r="I29" i="1"/>
  <c r="L29" i="1" s="1"/>
  <c r="I23" i="1"/>
  <c r="N23" i="1" s="1"/>
  <c r="S23" i="1" s="1"/>
  <c r="I20" i="1"/>
  <c r="L20" i="1" s="1"/>
  <c r="I19" i="1"/>
  <c r="L19" i="1" s="1"/>
  <c r="I18" i="1"/>
  <c r="L18" i="1" s="1"/>
  <c r="I17" i="1"/>
  <c r="L17" i="1" s="1"/>
  <c r="I12" i="1"/>
  <c r="R12" i="1" s="1"/>
  <c r="I6" i="1"/>
  <c r="I7" i="1"/>
  <c r="L7" i="1" s="1"/>
  <c r="I8" i="1"/>
  <c r="L8" i="1" s="1"/>
  <c r="I9" i="1"/>
  <c r="L9" i="1" s="1"/>
  <c r="M39" i="2" l="1"/>
  <c r="P32" i="1"/>
  <c r="N32" i="1"/>
  <c r="S32" i="1" s="1"/>
  <c r="I44" i="1"/>
  <c r="L33" i="1"/>
  <c r="P18" i="1"/>
  <c r="N18" i="1"/>
  <c r="S18" i="1" s="1"/>
  <c r="P19" i="1"/>
  <c r="N19" i="1"/>
  <c r="S19" i="1" s="1"/>
  <c r="P29" i="1"/>
  <c r="N29" i="1"/>
  <c r="N30" i="1"/>
  <c r="S30" i="1" s="1"/>
  <c r="P30" i="1"/>
  <c r="P17" i="1"/>
  <c r="N17" i="1"/>
  <c r="N35" i="1"/>
  <c r="S35" i="1" s="1"/>
  <c r="R35" i="1"/>
  <c r="N21" i="1"/>
  <c r="S21" i="1" s="1"/>
  <c r="P21" i="1"/>
  <c r="I40" i="1"/>
  <c r="P31" i="1"/>
  <c r="N31" i="1"/>
  <c r="S31" i="1" s="1"/>
  <c r="R24" i="1"/>
  <c r="N20" i="1"/>
  <c r="S20" i="1" s="1"/>
  <c r="P20" i="1"/>
  <c r="P9" i="1"/>
  <c r="N9" i="1"/>
  <c r="N8" i="1"/>
  <c r="S8" i="1" s="1"/>
  <c r="P8" i="1"/>
  <c r="L6" i="1"/>
  <c r="N6" i="1" s="1"/>
  <c r="S6" i="1" s="1"/>
  <c r="N7" i="1"/>
  <c r="S7" i="1" s="1"/>
  <c r="P7" i="1"/>
  <c r="R36" i="1"/>
  <c r="I42" i="1"/>
  <c r="I43" i="1"/>
  <c r="N12" i="1"/>
  <c r="R23" i="1"/>
  <c r="L23" i="1"/>
  <c r="L12" i="1"/>
  <c r="S29" i="1" l="1"/>
  <c r="S9" i="1"/>
  <c r="S13" i="1" s="1"/>
  <c r="N13" i="1"/>
  <c r="N25" i="1"/>
  <c r="S17" i="1"/>
  <c r="S25" i="1" s="1"/>
  <c r="P33" i="1"/>
  <c r="N33" i="1"/>
  <c r="S33" i="1" s="1"/>
  <c r="X45" i="1"/>
  <c r="I45" i="1" s="1"/>
  <c r="P6" i="1"/>
  <c r="S37" i="1" l="1"/>
  <c r="N37" i="1"/>
  <c r="N39" i="1" s="1"/>
</calcChain>
</file>

<file path=xl/sharedStrings.xml><?xml version="1.0" encoding="utf-8"?>
<sst xmlns="http://schemas.openxmlformats.org/spreadsheetml/2006/main" count="178" uniqueCount="46">
  <si>
    <t>bydlení</t>
  </si>
  <si>
    <t xml:space="preserve">komunikace </t>
  </si>
  <si>
    <t>zeleň</t>
  </si>
  <si>
    <t>celkem</t>
  </si>
  <si>
    <t>MAX. % ZASTAVĚNÍ</t>
  </si>
  <si>
    <t>Jižní část - odvodění do ul. Trnková</t>
  </si>
  <si>
    <t>PŘEDPOKLÁDANÁ BILANCE ODTOKOVÝCH POMĚRŮ</t>
  </si>
  <si>
    <t>DEŠŤOVÉ VODY</t>
  </si>
  <si>
    <t>SPLAŠKOVÉ VODY</t>
  </si>
  <si>
    <t>Severní část část - odvodění do ul. Sadová</t>
  </si>
  <si>
    <t>POČET RD (RD = 3,5 osoby)</t>
  </si>
  <si>
    <t>bydlení RD</t>
  </si>
  <si>
    <t>bydlení BD</t>
  </si>
  <si>
    <t>počet bytů (pro výpočet uvažována s 3 osoby na byt v BD)</t>
  </si>
  <si>
    <t>Urbanizované plochy</t>
  </si>
  <si>
    <t>CELKEM</t>
  </si>
  <si>
    <t>m2</t>
  </si>
  <si>
    <t>množství splaškových vod l/24 hod</t>
  </si>
  <si>
    <t xml:space="preserve">Celková plocha 79 080m2 </t>
  </si>
  <si>
    <t>jednotky</t>
  </si>
  <si>
    <t>ks</t>
  </si>
  <si>
    <t>b.j.</t>
  </si>
  <si>
    <t>veřejná prostranství</t>
  </si>
  <si>
    <t>max. ZAST. PLOCHA</t>
  </si>
  <si>
    <t>předpokládaný součinitel odtoku z max. plochy zastavění</t>
  </si>
  <si>
    <t>Návrh opatření</t>
  </si>
  <si>
    <t>odtok dešťových vod přes akumulační jímku (zdrž) s přepadem do kanalizace</t>
  </si>
  <si>
    <t>preferovat povrchové vsakování v průlezích</t>
  </si>
  <si>
    <t>VSAK ze zastavěných ploch m2</t>
  </si>
  <si>
    <t>MIN. VSAK ze zastavěných ploch v %</t>
  </si>
  <si>
    <t>Severní část - odvodění do ul. Trnková</t>
  </si>
  <si>
    <t xml:space="preserve">zelené střechy min. 50% půdorysné plochy objektu </t>
  </si>
  <si>
    <t>MAX. odtok do kanalizace v % z max. zaastavěné plochy</t>
  </si>
  <si>
    <t xml:space="preserve">MAX. odtok do kanalizace z dotčené plochy (po odpočtu ploch řešených vsakem)  l/s </t>
  </si>
  <si>
    <t>preferovat povrchové vsakování v průlezích, hlavní komunikace s povrchem z ASFALTOBETONU, zbylé, u RD preferovat dlážděné.</t>
  </si>
  <si>
    <t>s využitím zelených střech</t>
  </si>
  <si>
    <t>preferovat povrchové vsakování v průlezích, hlavní komunikace s povrchem z ASFALTOBETONU, zbylé, obslužné u parkoviště preferovat dlážděné.</t>
  </si>
  <si>
    <t>součástí schválené US a povoleníé RD</t>
  </si>
  <si>
    <t>celkem bez zadržení nebo vsaku</t>
  </si>
  <si>
    <t>NAVRHOVANÝ MAX.ODTOK (součet všech napojovacích míst)</t>
  </si>
  <si>
    <t>Q 5</t>
  </si>
  <si>
    <t>odtok do kanalizace z plochy bez omezení (bez vsaku) l/s (periodicita deště p=0,5, t=15 min)</t>
  </si>
  <si>
    <t>POŽADAVKY NA ZASTAVITELNOST PLOCH</t>
  </si>
  <si>
    <t>Severní část - odvodnění do ul. Trnková</t>
  </si>
  <si>
    <t>Jižní část - odvodnění do ul. Trnková</t>
  </si>
  <si>
    <t>Severní část - odvodnění do ul. Sadová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</si>
</sst>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\ 00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3" fillId="0" borderId="0" xfId="0" applyFont="1"/>
    <xf numFmtId="0" fontId="0" fillId="0" borderId="1" xfId="0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1" fillId="0" borderId="6" xfId="0" applyFont="1" applyBorder="1"/>
    <xf numFmtId="0" fontId="0" fillId="0" borderId="7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1" fillId="0" borderId="11" xfId="0" applyFont="1" applyBorder="1"/>
    <xf numFmtId="0" fontId="0" fillId="0" borderId="12" xfId="0" applyBorder="1"/>
    <xf numFmtId="0" fontId="0" fillId="0" borderId="3" xfId="0" applyBorder="1"/>
    <xf numFmtId="0" fontId="0" fillId="0" borderId="13" xfId="0" applyBorder="1"/>
    <xf numFmtId="0" fontId="0" fillId="0" borderId="14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" xfId="0" applyBorder="1" applyAlignment="1">
      <alignment horizontal="right"/>
    </xf>
    <xf numFmtId="0" fontId="0" fillId="0" borderId="23" xfId="0" applyBorder="1"/>
    <xf numFmtId="0" fontId="0" fillId="0" borderId="24" xfId="0" applyBorder="1"/>
    <xf numFmtId="0" fontId="0" fillId="0" borderId="19" xfId="0" applyFill="1" applyBorder="1"/>
    <xf numFmtId="0" fontId="0" fillId="0" borderId="2" xfId="0" applyFill="1" applyBorder="1"/>
    <xf numFmtId="0" fontId="0" fillId="0" borderId="25" xfId="0" applyBorder="1"/>
    <xf numFmtId="0" fontId="0" fillId="0" borderId="26" xfId="0" applyBorder="1"/>
    <xf numFmtId="0" fontId="1" fillId="0" borderId="27" xfId="0" applyFont="1" applyBorder="1"/>
    <xf numFmtId="0" fontId="1" fillId="0" borderId="28" xfId="0" applyFont="1" applyBorder="1"/>
    <xf numFmtId="0" fontId="1" fillId="0" borderId="25" xfId="0" applyFont="1" applyBorder="1"/>
    <xf numFmtId="0" fontId="0" fillId="0" borderId="20" xfId="0" applyFill="1" applyBorder="1"/>
    <xf numFmtId="0" fontId="0" fillId="0" borderId="28" xfId="0" applyBorder="1" applyAlignment="1">
      <alignment horizontal="center"/>
    </xf>
    <xf numFmtId="0" fontId="0" fillId="0" borderId="26" xfId="0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0" fillId="0" borderId="26" xfId="0" applyBorder="1" applyAlignment="1">
      <alignment horizontal="center"/>
    </xf>
    <xf numFmtId="0" fontId="0" fillId="0" borderId="32" xfId="0" applyBorder="1"/>
    <xf numFmtId="0" fontId="0" fillId="0" borderId="33" xfId="0" applyBorder="1"/>
    <xf numFmtId="0" fontId="2" fillId="0" borderId="34" xfId="0" applyFont="1" applyBorder="1" applyAlignment="1">
      <alignment horizontal="center" wrapText="1"/>
    </xf>
    <xf numFmtId="0" fontId="0" fillId="0" borderId="35" xfId="0" applyBorder="1"/>
    <xf numFmtId="0" fontId="0" fillId="0" borderId="36" xfId="0" applyBorder="1"/>
    <xf numFmtId="0" fontId="1" fillId="0" borderId="1" xfId="0" applyFont="1" applyBorder="1"/>
    <xf numFmtId="0" fontId="0" fillId="2" borderId="30" xfId="0" applyFill="1" applyBorder="1"/>
    <xf numFmtId="0" fontId="0" fillId="2" borderId="22" xfId="0" applyFill="1" applyBorder="1"/>
    <xf numFmtId="0" fontId="4" fillId="2" borderId="22" xfId="0" applyFont="1" applyFill="1" applyBorder="1"/>
    <xf numFmtId="0" fontId="4" fillId="2" borderId="22" xfId="0" applyFont="1" applyFill="1" applyBorder="1" applyAlignment="1">
      <alignment wrapText="1"/>
    </xf>
    <xf numFmtId="0" fontId="0" fillId="2" borderId="32" xfId="0" applyFill="1" applyBorder="1"/>
    <xf numFmtId="0" fontId="0" fillId="2" borderId="31" xfId="0" applyFill="1" applyBorder="1"/>
    <xf numFmtId="0" fontId="4" fillId="2" borderId="32" xfId="0" applyFont="1" applyFill="1" applyBorder="1"/>
    <xf numFmtId="0" fontId="3" fillId="2" borderId="21" xfId="0" applyFont="1" applyFill="1" applyBorder="1" applyAlignment="1">
      <alignment horizontal="center" vertical="center"/>
    </xf>
    <xf numFmtId="0" fontId="0" fillId="0" borderId="37" xfId="0" applyBorder="1"/>
    <xf numFmtId="0" fontId="0" fillId="0" borderId="38" xfId="0" applyBorder="1"/>
    <xf numFmtId="0" fontId="0" fillId="0" borderId="39" xfId="0" applyBorder="1" applyAlignment="1">
      <alignment horizontal="center"/>
    </xf>
    <xf numFmtId="0" fontId="0" fillId="0" borderId="40" xfId="0" applyBorder="1"/>
    <xf numFmtId="0" fontId="0" fillId="0" borderId="41" xfId="0" applyBorder="1"/>
    <xf numFmtId="0" fontId="4" fillId="2" borderId="24" xfId="0" applyFont="1" applyFill="1" applyBorder="1"/>
    <xf numFmtId="0" fontId="0" fillId="0" borderId="25" xfId="0" applyBorder="1" applyAlignment="1">
      <alignment horizontal="center"/>
    </xf>
    <xf numFmtId="0" fontId="4" fillId="2" borderId="21" xfId="0" applyFont="1" applyFill="1" applyBorder="1"/>
    <xf numFmtId="0" fontId="0" fillId="0" borderId="42" xfId="0" applyBorder="1"/>
    <xf numFmtId="0" fontId="0" fillId="0" borderId="34" xfId="0" applyBorder="1"/>
    <xf numFmtId="0" fontId="1" fillId="0" borderId="40" xfId="0" applyFont="1" applyBorder="1"/>
    <xf numFmtId="0" fontId="2" fillId="3" borderId="4" xfId="0" applyFont="1" applyFill="1" applyBorder="1" applyAlignment="1">
      <alignment horizontal="center" wrapText="1"/>
    </xf>
    <xf numFmtId="0" fontId="0" fillId="3" borderId="9" xfId="0" applyFill="1" applyBorder="1"/>
    <xf numFmtId="0" fontId="0" fillId="3" borderId="12" xfId="0" applyFill="1" applyBorder="1"/>
    <xf numFmtId="0" fontId="0" fillId="3" borderId="1" xfId="0" applyFill="1" applyBorder="1"/>
    <xf numFmtId="9" fontId="1" fillId="3" borderId="1" xfId="0" applyNumberFormat="1" applyFont="1" applyFill="1" applyBorder="1"/>
    <xf numFmtId="0" fontId="1" fillId="3" borderId="1" xfId="0" applyFont="1" applyFill="1" applyBorder="1"/>
    <xf numFmtId="0" fontId="0" fillId="3" borderId="40" xfId="0" applyFill="1" applyBorder="1"/>
    <xf numFmtId="0" fontId="0" fillId="3" borderId="4" xfId="0" applyFill="1" applyBorder="1"/>
    <xf numFmtId="9" fontId="1" fillId="3" borderId="40" xfId="0" applyNumberFormat="1" applyFont="1" applyFill="1" applyBorder="1"/>
    <xf numFmtId="0" fontId="0" fillId="3" borderId="13" xfId="0" applyFill="1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wrapText="1"/>
    </xf>
    <xf numFmtId="0" fontId="0" fillId="0" borderId="2" xfId="0" applyBorder="1"/>
    <xf numFmtId="0" fontId="0" fillId="3" borderId="2" xfId="0" applyFill="1" applyBorder="1"/>
    <xf numFmtId="0" fontId="0" fillId="0" borderId="0" xfId="0" applyFill="1"/>
    <xf numFmtId="0" fontId="0" fillId="0" borderId="0" xfId="0" applyFill="1" applyBorder="1"/>
    <xf numFmtId="0" fontId="2" fillId="4" borderId="4" xfId="0" applyFont="1" applyFill="1" applyBorder="1" applyAlignment="1">
      <alignment horizontal="center" wrapText="1"/>
    </xf>
    <xf numFmtId="0" fontId="0" fillId="4" borderId="9" xfId="0" applyFill="1" applyBorder="1"/>
    <xf numFmtId="0" fontId="0" fillId="4" borderId="12" xfId="0" applyFill="1" applyBorder="1"/>
    <xf numFmtId="0" fontId="0" fillId="4" borderId="1" xfId="0" applyFill="1" applyBorder="1"/>
    <xf numFmtId="0" fontId="0" fillId="4" borderId="40" xfId="0" applyFill="1" applyBorder="1"/>
    <xf numFmtId="0" fontId="0" fillId="4" borderId="4" xfId="0" applyFill="1" applyBorder="1"/>
    <xf numFmtId="0" fontId="0" fillId="4" borderId="0" xfId="0" applyFill="1"/>
    <xf numFmtId="0" fontId="0" fillId="4" borderId="13" xfId="0" applyFill="1" applyBorder="1"/>
    <xf numFmtId="0" fontId="0" fillId="4" borderId="0" xfId="0" applyFill="1" applyBorder="1"/>
    <xf numFmtId="9" fontId="1" fillId="4" borderId="1" xfId="0" applyNumberFormat="1" applyFont="1" applyFill="1" applyBorder="1"/>
    <xf numFmtId="9" fontId="1" fillId="4" borderId="40" xfId="0" applyNumberFormat="1" applyFont="1" applyFill="1" applyBorder="1"/>
    <xf numFmtId="164" fontId="4" fillId="2" borderId="22" xfId="0" applyNumberFormat="1" applyFont="1" applyFill="1" applyBorder="1" applyAlignment="1">
      <alignment wrapText="1"/>
    </xf>
    <xf numFmtId="0" fontId="0" fillId="5" borderId="2" xfId="0" applyFill="1" applyBorder="1"/>
    <xf numFmtId="0" fontId="0" fillId="5" borderId="0" xfId="0" applyFill="1"/>
    <xf numFmtId="0" fontId="0" fillId="5" borderId="12" xfId="0" applyFill="1" applyBorder="1"/>
    <xf numFmtId="0" fontId="0" fillId="5" borderId="1" xfId="0" applyFill="1" applyBorder="1"/>
    <xf numFmtId="0" fontId="1" fillId="5" borderId="1" xfId="0" applyFont="1" applyFill="1" applyBorder="1"/>
    <xf numFmtId="0" fontId="1" fillId="5" borderId="40" xfId="0" applyFont="1" applyFill="1" applyBorder="1"/>
    <xf numFmtId="0" fontId="0" fillId="5" borderId="4" xfId="0" applyFill="1" applyBorder="1"/>
    <xf numFmtId="0" fontId="0" fillId="5" borderId="9" xfId="0" applyFill="1" applyBorder="1"/>
    <xf numFmtId="0" fontId="0" fillId="5" borderId="13" xfId="0" applyFill="1" applyBorder="1"/>
    <xf numFmtId="0" fontId="0" fillId="3" borderId="0" xfId="0" applyFill="1" applyBorder="1"/>
    <xf numFmtId="0" fontId="0" fillId="0" borderId="0" xfId="0" applyAlignment="1">
      <alignment horizontal="right"/>
    </xf>
    <xf numFmtId="0" fontId="0" fillId="0" borderId="43" xfId="0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workbookViewId="0">
      <selection activeCell="B20" sqref="B20"/>
    </sheetView>
  </sheetViews>
  <sheetFormatPr defaultRowHeight="15" x14ac:dyDescent="0.25"/>
  <cols>
    <col min="1" max="1" width="34" customWidth="1"/>
    <col min="2" max="2" width="8.42578125" customWidth="1"/>
    <col min="3" max="3" width="8.140625" customWidth="1"/>
    <col min="4" max="4" width="7.140625" customWidth="1"/>
    <col min="5" max="5" width="6.85546875" customWidth="1"/>
    <col min="6" max="6" width="6.7109375" customWidth="1"/>
    <col min="7" max="7" width="6" customWidth="1"/>
    <col min="8" max="8" width="5.5703125" customWidth="1"/>
    <col min="9" max="9" width="8" customWidth="1"/>
    <col min="10" max="10" width="3.7109375" customWidth="1"/>
    <col min="11" max="11" width="9.7109375" customWidth="1"/>
    <col min="12" max="12" width="10.7109375" customWidth="1"/>
    <col min="13" max="13" width="14.85546875" customWidth="1"/>
    <col min="14" max="14" width="11.85546875" customWidth="1"/>
    <col min="15" max="15" width="10.42578125" customWidth="1"/>
    <col min="16" max="16" width="10.85546875" customWidth="1"/>
    <col min="17" max="17" width="12.42578125" customWidth="1"/>
    <col min="18" max="19" width="13.85546875" customWidth="1"/>
    <col min="20" max="20" width="56.140625" customWidth="1"/>
    <col min="24" max="24" width="0" hidden="1" customWidth="1"/>
  </cols>
  <sheetData>
    <row r="1" spans="1:21" ht="19.5" thickBot="1" x14ac:dyDescent="0.35">
      <c r="A1" s="1" t="s">
        <v>6</v>
      </c>
      <c r="B1" s="1"/>
    </row>
    <row r="2" spans="1:21" ht="101.25" customHeight="1" x14ac:dyDescent="0.25">
      <c r="A2" s="15" t="s">
        <v>18</v>
      </c>
      <c r="B2" s="32"/>
      <c r="C2" s="4"/>
      <c r="D2" s="4"/>
      <c r="E2" s="4"/>
      <c r="F2" s="4"/>
      <c r="G2" s="4"/>
      <c r="H2" s="4"/>
      <c r="I2" s="4" t="s">
        <v>3</v>
      </c>
      <c r="J2" s="4"/>
      <c r="K2" s="84" t="s">
        <v>4</v>
      </c>
      <c r="L2" s="41" t="s">
        <v>23</v>
      </c>
      <c r="M2" s="41" t="s">
        <v>24</v>
      </c>
      <c r="N2" s="41" t="s">
        <v>41</v>
      </c>
      <c r="O2" s="68" t="s">
        <v>32</v>
      </c>
      <c r="P2" s="41" t="s">
        <v>28</v>
      </c>
      <c r="Q2" s="84" t="s">
        <v>29</v>
      </c>
      <c r="R2" s="45" t="s">
        <v>17</v>
      </c>
      <c r="S2" s="68" t="s">
        <v>33</v>
      </c>
      <c r="T2" s="56" t="s">
        <v>25</v>
      </c>
    </row>
    <row r="3" spans="1:21" ht="4.5" customHeight="1" thickBot="1" x14ac:dyDescent="0.3">
      <c r="A3" s="9" t="s">
        <v>40</v>
      </c>
      <c r="B3" s="33"/>
      <c r="C3" s="10"/>
      <c r="D3" s="10"/>
      <c r="E3" s="10"/>
      <c r="F3" s="10"/>
      <c r="G3" s="10"/>
      <c r="H3" s="10"/>
      <c r="I3" s="10"/>
      <c r="J3" s="10"/>
      <c r="K3" s="85"/>
      <c r="L3" s="10"/>
      <c r="M3" s="10"/>
      <c r="N3" s="10"/>
      <c r="O3" s="69"/>
      <c r="P3" s="10"/>
      <c r="Q3" s="85"/>
      <c r="R3" s="46"/>
      <c r="S3" s="69"/>
      <c r="T3" s="43"/>
    </row>
    <row r="4" spans="1:21" x14ac:dyDescent="0.25">
      <c r="A4" s="13" t="s">
        <v>44</v>
      </c>
      <c r="B4" s="34"/>
      <c r="C4" s="14"/>
      <c r="D4" s="14"/>
      <c r="E4" s="14"/>
      <c r="F4" s="14"/>
      <c r="G4" s="14"/>
      <c r="H4" s="14"/>
      <c r="I4" s="14"/>
      <c r="J4" s="14"/>
      <c r="K4" s="86"/>
      <c r="L4" s="14"/>
      <c r="M4" s="14"/>
      <c r="N4" s="14"/>
      <c r="O4" s="70"/>
      <c r="P4" s="14"/>
      <c r="Q4" s="86"/>
      <c r="R4" s="47"/>
      <c r="S4" s="98"/>
      <c r="T4" s="54"/>
      <c r="U4" s="12"/>
    </row>
    <row r="5" spans="1:21" x14ac:dyDescent="0.25">
      <c r="A5" s="6" t="s">
        <v>7</v>
      </c>
      <c r="B5" s="35" t="s">
        <v>19</v>
      </c>
      <c r="C5" s="2"/>
      <c r="D5" s="2"/>
      <c r="E5" s="2"/>
      <c r="F5" s="2"/>
      <c r="G5" s="2"/>
      <c r="H5" s="2"/>
      <c r="I5" s="2"/>
      <c r="J5" s="2"/>
      <c r="K5" s="87"/>
      <c r="L5" s="2"/>
      <c r="M5" s="2"/>
      <c r="N5" s="2"/>
      <c r="O5" s="71"/>
      <c r="P5" s="2"/>
      <c r="Q5" s="87"/>
      <c r="R5" s="44"/>
      <c r="S5" s="99"/>
      <c r="T5" s="50"/>
      <c r="U5" s="12"/>
    </row>
    <row r="6" spans="1:21" ht="30" customHeight="1" x14ac:dyDescent="0.25">
      <c r="A6" s="8" t="s">
        <v>1</v>
      </c>
      <c r="B6" s="38" t="s">
        <v>16</v>
      </c>
      <c r="C6" s="2">
        <v>4025</v>
      </c>
      <c r="D6" s="2"/>
      <c r="E6" s="2"/>
      <c r="F6" s="2"/>
      <c r="G6" s="2"/>
      <c r="H6" s="2"/>
      <c r="I6" s="2">
        <f t="shared" ref="I6:I8" si="0">SUM(C6:H6)</f>
        <v>4025</v>
      </c>
      <c r="J6" s="2"/>
      <c r="K6" s="87">
        <v>100</v>
      </c>
      <c r="L6" s="2">
        <f t="shared" ref="L6" si="1">I6*K6/100</f>
        <v>4025</v>
      </c>
      <c r="M6" s="2">
        <v>0.8</v>
      </c>
      <c r="N6" s="48">
        <f>L6*M6*0.5*0.0144</f>
        <v>23.184000000000001</v>
      </c>
      <c r="O6" s="72">
        <v>0.1</v>
      </c>
      <c r="P6" s="2">
        <f>L6*M6*O6</f>
        <v>322</v>
      </c>
      <c r="Q6" s="93">
        <v>0.9</v>
      </c>
      <c r="R6" s="44"/>
      <c r="S6" s="100">
        <f>N6*O6</f>
        <v>2.3184</v>
      </c>
      <c r="T6" s="95" t="s">
        <v>34</v>
      </c>
      <c r="U6" s="12"/>
    </row>
    <row r="7" spans="1:21" x14ac:dyDescent="0.25">
      <c r="A7" s="8" t="s">
        <v>22</v>
      </c>
      <c r="B7" s="38" t="s">
        <v>16</v>
      </c>
      <c r="C7" s="2">
        <v>860</v>
      </c>
      <c r="D7" s="2">
        <v>745</v>
      </c>
      <c r="E7" s="2">
        <v>320</v>
      </c>
      <c r="F7" s="2">
        <v>525</v>
      </c>
      <c r="G7" s="2">
        <v>800</v>
      </c>
      <c r="H7" s="2">
        <v>45</v>
      </c>
      <c r="I7" s="2">
        <f t="shared" si="0"/>
        <v>3295</v>
      </c>
      <c r="J7" s="2"/>
      <c r="K7" s="87">
        <v>65</v>
      </c>
      <c r="L7" s="2">
        <f>I7*K7/100</f>
        <v>2141.75</v>
      </c>
      <c r="M7" s="2">
        <v>0.65</v>
      </c>
      <c r="N7" s="48">
        <f>L7*M7*0.25*0.0144</f>
        <v>5.0116950000000005</v>
      </c>
      <c r="O7" s="72">
        <v>0.1</v>
      </c>
      <c r="P7" s="2">
        <f t="shared" ref="P7:P9" si="2">L7*M7*O7</f>
        <v>139.21375</v>
      </c>
      <c r="Q7" s="93">
        <v>0.9</v>
      </c>
      <c r="R7" s="44"/>
      <c r="S7" s="100">
        <f t="shared" ref="S7:S9" si="3">N7*O7</f>
        <v>0.50116950000000005</v>
      </c>
      <c r="T7" s="51" t="s">
        <v>27</v>
      </c>
      <c r="U7" s="12"/>
    </row>
    <row r="8" spans="1:21" x14ac:dyDescent="0.25">
      <c r="A8" s="8" t="s">
        <v>2</v>
      </c>
      <c r="B8" s="38" t="s">
        <v>16</v>
      </c>
      <c r="C8" s="2">
        <v>2270</v>
      </c>
      <c r="D8" s="2">
        <v>1450</v>
      </c>
      <c r="E8" s="2"/>
      <c r="F8" s="2"/>
      <c r="G8" s="2"/>
      <c r="H8" s="2"/>
      <c r="I8" s="2">
        <f t="shared" si="0"/>
        <v>3720</v>
      </c>
      <c r="J8" s="2"/>
      <c r="K8" s="87"/>
      <c r="L8" s="2">
        <f>I8*K8/100</f>
        <v>0</v>
      </c>
      <c r="M8" s="2"/>
      <c r="N8" s="48">
        <f t="shared" ref="N8" si="4">L8*M8*0.25*0.0144</f>
        <v>0</v>
      </c>
      <c r="O8" s="73">
        <v>0</v>
      </c>
      <c r="P8" s="2">
        <f t="shared" si="2"/>
        <v>0</v>
      </c>
      <c r="Q8" s="93">
        <v>1</v>
      </c>
      <c r="R8" s="44"/>
      <c r="S8" s="100">
        <f t="shared" si="3"/>
        <v>0</v>
      </c>
      <c r="T8" s="51"/>
      <c r="U8" s="12"/>
    </row>
    <row r="9" spans="1:21" ht="31.5" customHeight="1" x14ac:dyDescent="0.25">
      <c r="A9" s="8" t="s">
        <v>0</v>
      </c>
      <c r="B9" s="38" t="s">
        <v>16</v>
      </c>
      <c r="C9" s="2">
        <v>5650</v>
      </c>
      <c r="D9" s="2">
        <v>4320</v>
      </c>
      <c r="E9" s="2">
        <v>7580</v>
      </c>
      <c r="F9" s="2">
        <v>1845</v>
      </c>
      <c r="G9" s="2"/>
      <c r="H9" s="2"/>
      <c r="I9" s="2">
        <f>SUM(C9:H9)</f>
        <v>19395</v>
      </c>
      <c r="J9" s="2"/>
      <c r="K9" s="87">
        <v>30</v>
      </c>
      <c r="L9" s="2">
        <f>I9*K9/100</f>
        <v>5818.5</v>
      </c>
      <c r="M9" s="2">
        <v>1</v>
      </c>
      <c r="N9" s="48">
        <f>L9*M9*0.2*0.0144</f>
        <v>16.757280000000002</v>
      </c>
      <c r="O9" s="72">
        <v>0</v>
      </c>
      <c r="P9" s="2">
        <f t="shared" si="2"/>
        <v>0</v>
      </c>
      <c r="Q9" s="93">
        <v>1</v>
      </c>
      <c r="R9" s="44"/>
      <c r="S9" s="100">
        <f t="shared" si="3"/>
        <v>0</v>
      </c>
      <c r="T9" s="52" t="s">
        <v>26</v>
      </c>
      <c r="U9" s="12"/>
    </row>
    <row r="10" spans="1:21" ht="15.75" thickBot="1" x14ac:dyDescent="0.3">
      <c r="A10" s="58" t="s">
        <v>12</v>
      </c>
      <c r="B10" s="59" t="s">
        <v>16</v>
      </c>
      <c r="C10" s="60">
        <v>0</v>
      </c>
      <c r="D10" s="60"/>
      <c r="E10" s="60"/>
      <c r="F10" s="60"/>
      <c r="G10" s="60"/>
      <c r="H10" s="60"/>
      <c r="I10" s="60"/>
      <c r="J10" s="60"/>
      <c r="K10" s="88"/>
      <c r="L10" s="60"/>
      <c r="M10" s="60"/>
      <c r="N10" s="67"/>
      <c r="O10" s="74"/>
      <c r="P10" s="60"/>
      <c r="Q10" s="88"/>
      <c r="R10" s="65"/>
      <c r="S10" s="101"/>
      <c r="T10" s="62"/>
      <c r="U10" s="12"/>
    </row>
    <row r="11" spans="1:21" x14ac:dyDescent="0.25">
      <c r="A11" s="3" t="s">
        <v>8</v>
      </c>
      <c r="B11" s="63"/>
      <c r="C11" s="4"/>
      <c r="D11" s="4"/>
      <c r="E11" s="4"/>
      <c r="F11" s="4"/>
      <c r="G11" s="4"/>
      <c r="H11" s="4"/>
      <c r="I11" s="4"/>
      <c r="J11" s="4"/>
      <c r="K11" s="89"/>
      <c r="L11" s="4"/>
      <c r="M11" s="4"/>
      <c r="N11" s="4"/>
      <c r="O11" s="75"/>
      <c r="P11" s="4"/>
      <c r="Q11" s="89"/>
      <c r="R11" s="66"/>
      <c r="S11" s="102"/>
      <c r="T11" s="64"/>
      <c r="U11" s="12"/>
    </row>
    <row r="12" spans="1:21" ht="15.75" thickBot="1" x14ac:dyDescent="0.3">
      <c r="A12" s="9" t="s">
        <v>10</v>
      </c>
      <c r="B12" s="42" t="s">
        <v>20</v>
      </c>
      <c r="C12" s="10">
        <v>8</v>
      </c>
      <c r="D12" s="10">
        <v>7</v>
      </c>
      <c r="E12" s="10">
        <v>10</v>
      </c>
      <c r="F12" s="10">
        <v>3</v>
      </c>
      <c r="G12" s="10"/>
      <c r="H12" s="10"/>
      <c r="I12" s="10">
        <f>SUM(C12:H12)</f>
        <v>28</v>
      </c>
      <c r="J12" s="10"/>
      <c r="K12" s="85"/>
      <c r="L12" s="10">
        <f t="shared" ref="L12" si="5">I12*K12/100</f>
        <v>0</v>
      </c>
      <c r="M12" s="10"/>
      <c r="N12" s="10">
        <f>I12*3.5*100</f>
        <v>9800</v>
      </c>
      <c r="O12" s="69"/>
      <c r="P12" s="10"/>
      <c r="Q12" s="85"/>
      <c r="R12" s="46">
        <f>I12*3.5*100</f>
        <v>9800</v>
      </c>
      <c r="S12" s="103"/>
      <c r="T12" s="55"/>
      <c r="U12" s="12"/>
    </row>
    <row r="13" spans="1:21" ht="15.75" thickBot="1" x14ac:dyDescent="0.3">
      <c r="K13" s="90"/>
      <c r="N13" s="80">
        <f>SUM(N6:N9)</f>
        <v>44.952975000000002</v>
      </c>
      <c r="O13" s="82"/>
      <c r="Q13" s="90"/>
      <c r="S13" s="96">
        <f>SUM(S6:S9)</f>
        <v>2.8195695000000001</v>
      </c>
      <c r="T13" s="97" t="s">
        <v>37</v>
      </c>
    </row>
    <row r="14" spans="1:21" ht="15.75" thickBot="1" x14ac:dyDescent="0.3">
      <c r="K14" s="90"/>
      <c r="O14" s="82"/>
      <c r="Q14" s="90"/>
      <c r="S14" s="82"/>
    </row>
    <row r="15" spans="1:21" x14ac:dyDescent="0.25">
      <c r="A15" s="3" t="s">
        <v>43</v>
      </c>
      <c r="B15" s="36"/>
      <c r="C15" s="4"/>
      <c r="D15" s="4"/>
      <c r="E15" s="4"/>
      <c r="F15" s="4"/>
      <c r="G15" s="4"/>
      <c r="H15" s="4"/>
      <c r="I15" s="4"/>
      <c r="J15" s="4"/>
      <c r="K15" s="89"/>
      <c r="L15" s="4"/>
      <c r="M15" s="4"/>
      <c r="N15" s="4"/>
      <c r="O15" s="75"/>
      <c r="P15" s="4"/>
      <c r="Q15" s="89"/>
      <c r="R15" s="5"/>
      <c r="S15" s="102"/>
      <c r="T15" s="49"/>
    </row>
    <row r="16" spans="1:21" x14ac:dyDescent="0.25">
      <c r="A16" s="6" t="s">
        <v>7</v>
      </c>
      <c r="B16" s="35" t="s">
        <v>19</v>
      </c>
      <c r="C16" s="2"/>
      <c r="D16" s="2"/>
      <c r="E16" s="2"/>
      <c r="F16" s="2"/>
      <c r="G16" s="2"/>
      <c r="H16" s="2"/>
      <c r="I16" s="2"/>
      <c r="J16" s="2"/>
      <c r="K16" s="87"/>
      <c r="L16" s="2"/>
      <c r="M16" s="2"/>
      <c r="N16" s="2"/>
      <c r="O16" s="71"/>
      <c r="P16" s="2"/>
      <c r="Q16" s="87"/>
      <c r="R16" s="7"/>
      <c r="S16" s="99"/>
      <c r="T16" s="50"/>
    </row>
    <row r="17" spans="1:20" x14ac:dyDescent="0.25">
      <c r="A17" s="8" t="s">
        <v>1</v>
      </c>
      <c r="B17" s="38" t="s">
        <v>16</v>
      </c>
      <c r="C17" s="2">
        <v>240</v>
      </c>
      <c r="D17" s="2"/>
      <c r="E17" s="2"/>
      <c r="F17" s="2"/>
      <c r="G17" s="2"/>
      <c r="H17" s="2"/>
      <c r="I17" s="2">
        <f t="shared" ref="I17:I19" si="6">SUM(C17:H17)</f>
        <v>240</v>
      </c>
      <c r="J17" s="2"/>
      <c r="K17" s="87">
        <v>100</v>
      </c>
      <c r="L17" s="2">
        <f t="shared" ref="L17" si="7">I17*K17/100</f>
        <v>240</v>
      </c>
      <c r="M17" s="2">
        <v>0.96</v>
      </c>
      <c r="N17" s="48">
        <f>L17*M17*0.5*0.0144</f>
        <v>1.6588799999999997</v>
      </c>
      <c r="O17" s="72">
        <v>0.5</v>
      </c>
      <c r="P17" s="2">
        <f>L17*M17*O17</f>
        <v>115.19999999999999</v>
      </c>
      <c r="Q17" s="93">
        <v>0.5</v>
      </c>
      <c r="R17" s="7"/>
      <c r="S17" s="100">
        <f>N17*O17</f>
        <v>0.82943999999999984</v>
      </c>
      <c r="T17" s="51" t="s">
        <v>27</v>
      </c>
    </row>
    <row r="18" spans="1:20" x14ac:dyDescent="0.25">
      <c r="A18" s="8" t="s">
        <v>22</v>
      </c>
      <c r="B18" s="38" t="s">
        <v>16</v>
      </c>
      <c r="C18" s="2">
        <v>720</v>
      </c>
      <c r="D18" s="2">
        <v>380</v>
      </c>
      <c r="E18" s="2">
        <v>320</v>
      </c>
      <c r="F18" s="2">
        <v>525</v>
      </c>
      <c r="G18" s="2">
        <v>800</v>
      </c>
      <c r="H18" s="2">
        <v>45</v>
      </c>
      <c r="I18" s="2">
        <f t="shared" si="6"/>
        <v>2790</v>
      </c>
      <c r="J18" s="2"/>
      <c r="K18" s="87">
        <v>30</v>
      </c>
      <c r="L18" s="2">
        <f>I18*K18/100</f>
        <v>837</v>
      </c>
      <c r="M18" s="2">
        <v>0.65</v>
      </c>
      <c r="N18" s="48">
        <f>L18*M18*0.25*0.0144</f>
        <v>1.9585800000000002</v>
      </c>
      <c r="O18" s="72">
        <v>0.25</v>
      </c>
      <c r="P18" s="2">
        <f t="shared" ref="P18:P20" si="8">L18*M18*O18</f>
        <v>136.01250000000002</v>
      </c>
      <c r="Q18" s="93">
        <v>0.75</v>
      </c>
      <c r="R18" s="7"/>
      <c r="S18" s="100">
        <f t="shared" ref="S18:S21" si="9">N18*O18</f>
        <v>0.48964500000000005</v>
      </c>
      <c r="T18" s="51" t="s">
        <v>27</v>
      </c>
    </row>
    <row r="19" spans="1:20" x14ac:dyDescent="0.25">
      <c r="A19" s="8" t="s">
        <v>2</v>
      </c>
      <c r="B19" s="38" t="s">
        <v>16</v>
      </c>
      <c r="C19" s="2">
        <v>1050</v>
      </c>
      <c r="D19" s="2"/>
      <c r="E19" s="2"/>
      <c r="F19" s="2"/>
      <c r="G19" s="2"/>
      <c r="H19" s="2"/>
      <c r="I19" s="2">
        <f t="shared" si="6"/>
        <v>1050</v>
      </c>
      <c r="J19" s="2"/>
      <c r="K19" s="87"/>
      <c r="L19" s="2">
        <f>I19*K19/100</f>
        <v>0</v>
      </c>
      <c r="M19" s="2"/>
      <c r="N19" s="48">
        <f t="shared" ref="N19" si="10">L19*M19*0.25*0.0144</f>
        <v>0</v>
      </c>
      <c r="O19" s="73">
        <v>0</v>
      </c>
      <c r="P19" s="2">
        <f t="shared" si="8"/>
        <v>0</v>
      </c>
      <c r="Q19" s="93">
        <v>1</v>
      </c>
      <c r="R19" s="7"/>
      <c r="S19" s="100">
        <f t="shared" si="9"/>
        <v>0</v>
      </c>
      <c r="T19" s="51"/>
    </row>
    <row r="20" spans="1:20" ht="26.25" x14ac:dyDescent="0.25">
      <c r="A20" s="8" t="s">
        <v>11</v>
      </c>
      <c r="B20" s="38" t="s">
        <v>16</v>
      </c>
      <c r="C20" s="2">
        <v>2545</v>
      </c>
      <c r="D20" s="2"/>
      <c r="E20" s="2"/>
      <c r="F20" s="2"/>
      <c r="G20" s="2"/>
      <c r="H20" s="2"/>
      <c r="I20" s="2">
        <f>SUM(C20:H20)</f>
        <v>2545</v>
      </c>
      <c r="J20" s="2"/>
      <c r="K20" s="87">
        <v>30</v>
      </c>
      <c r="L20" s="2">
        <f>I20*K20/100</f>
        <v>763.5</v>
      </c>
      <c r="M20" s="2">
        <v>1</v>
      </c>
      <c r="N20" s="48">
        <f>L20*M20*0.2*0.0144</f>
        <v>2.1988800000000004</v>
      </c>
      <c r="O20" s="72">
        <v>0</v>
      </c>
      <c r="P20" s="2">
        <f t="shared" si="8"/>
        <v>0</v>
      </c>
      <c r="Q20" s="93">
        <v>1</v>
      </c>
      <c r="R20" s="7"/>
      <c r="S20" s="100">
        <f t="shared" si="9"/>
        <v>0</v>
      </c>
      <c r="T20" s="52" t="s">
        <v>26</v>
      </c>
    </row>
    <row r="21" spans="1:20" ht="15.75" thickBot="1" x14ac:dyDescent="0.3">
      <c r="A21" s="58" t="s">
        <v>12</v>
      </c>
      <c r="B21" s="59" t="s">
        <v>16</v>
      </c>
      <c r="C21" s="60">
        <v>1610</v>
      </c>
      <c r="D21" s="60"/>
      <c r="E21" s="60"/>
      <c r="F21" s="60"/>
      <c r="G21" s="60"/>
      <c r="H21" s="60"/>
      <c r="I21" s="60">
        <f>SUM(C21:H21)</f>
        <v>1610</v>
      </c>
      <c r="J21" s="60"/>
      <c r="K21" s="88">
        <v>75</v>
      </c>
      <c r="L21" s="60">
        <f>I21*K21/100</f>
        <v>1207.5</v>
      </c>
      <c r="M21" s="60">
        <v>0.5</v>
      </c>
      <c r="N21" s="67">
        <f>L21*M21*0.2*0.0144</f>
        <v>1.7387999999999999</v>
      </c>
      <c r="O21" s="76">
        <v>0</v>
      </c>
      <c r="P21" s="60">
        <f>L21*M21*O21</f>
        <v>0</v>
      </c>
      <c r="Q21" s="94">
        <v>1</v>
      </c>
      <c r="R21" s="61"/>
      <c r="S21" s="100">
        <f t="shared" si="9"/>
        <v>0</v>
      </c>
      <c r="T21" s="62" t="s">
        <v>31</v>
      </c>
    </row>
    <row r="22" spans="1:20" x14ac:dyDescent="0.25">
      <c r="A22" s="3" t="s">
        <v>8</v>
      </c>
      <c r="B22" s="63"/>
      <c r="C22" s="4"/>
      <c r="D22" s="4"/>
      <c r="E22" s="4"/>
      <c r="F22" s="4"/>
      <c r="G22" s="4"/>
      <c r="H22" s="4"/>
      <c r="I22" s="4"/>
      <c r="J22" s="4"/>
      <c r="K22" s="89"/>
      <c r="L22" s="4"/>
      <c r="M22" s="4"/>
      <c r="N22" s="4"/>
      <c r="O22" s="75"/>
      <c r="P22" s="4"/>
      <c r="Q22" s="89"/>
      <c r="R22" s="5"/>
      <c r="S22" s="102"/>
      <c r="T22" s="64"/>
    </row>
    <row r="23" spans="1:20" x14ac:dyDescent="0.25">
      <c r="A23" s="8" t="s">
        <v>10</v>
      </c>
      <c r="B23" s="38" t="s">
        <v>20</v>
      </c>
      <c r="C23" s="2">
        <v>4</v>
      </c>
      <c r="D23" s="2"/>
      <c r="E23" s="2"/>
      <c r="F23" s="2"/>
      <c r="G23" s="2"/>
      <c r="H23" s="2"/>
      <c r="I23" s="2">
        <f>SUM(C23:H23)</f>
        <v>4</v>
      </c>
      <c r="J23" s="2"/>
      <c r="K23" s="87"/>
      <c r="L23" s="2">
        <f t="shared" ref="L23" si="11">I23*K23/100</f>
        <v>0</v>
      </c>
      <c r="M23" s="2"/>
      <c r="N23" s="2">
        <f>I23*3.5*100</f>
        <v>1400</v>
      </c>
      <c r="O23" s="71"/>
      <c r="P23" s="2"/>
      <c r="Q23" s="87"/>
      <c r="R23" s="7">
        <f>I23*3.5*100</f>
        <v>1400</v>
      </c>
      <c r="S23" s="99">
        <f>N23*3.5*100</f>
        <v>490000</v>
      </c>
      <c r="T23" s="51"/>
    </row>
    <row r="24" spans="1:20" ht="28.5" customHeight="1" thickBot="1" x14ac:dyDescent="0.3">
      <c r="A24" s="17" t="s">
        <v>13</v>
      </c>
      <c r="B24" s="40" t="s">
        <v>21</v>
      </c>
      <c r="C24" s="16">
        <v>35</v>
      </c>
      <c r="D24" s="16"/>
      <c r="E24" s="16"/>
      <c r="F24" s="16"/>
      <c r="G24" s="16"/>
      <c r="H24" s="16"/>
      <c r="I24" s="16">
        <f>SUM(C24:H24)</f>
        <v>35</v>
      </c>
      <c r="J24" s="16"/>
      <c r="K24" s="91"/>
      <c r="L24" s="16"/>
      <c r="M24" s="16"/>
      <c r="N24" s="16">
        <f>I24*3*100</f>
        <v>10500</v>
      </c>
      <c r="O24" s="77"/>
      <c r="P24" s="16"/>
      <c r="Q24" s="91"/>
      <c r="R24" s="11">
        <f>I24*3.5*100</f>
        <v>12250</v>
      </c>
      <c r="S24" s="104">
        <f>N24*3*100</f>
        <v>3150000</v>
      </c>
      <c r="T24" s="53"/>
    </row>
    <row r="25" spans="1:20" ht="16.5" customHeight="1" thickBot="1" x14ac:dyDescent="0.3">
      <c r="A25" s="78"/>
      <c r="B25" s="79"/>
      <c r="C25" s="12"/>
      <c r="D25" s="12"/>
      <c r="E25" s="12"/>
      <c r="F25" s="12"/>
      <c r="G25" s="12"/>
      <c r="H25" s="12"/>
      <c r="I25" s="12"/>
      <c r="J25" s="12"/>
      <c r="K25" s="92"/>
      <c r="L25" s="12"/>
      <c r="M25" s="12"/>
      <c r="N25" s="80">
        <f>SUM(N17:N21)</f>
        <v>7.5551399999999997</v>
      </c>
      <c r="O25" s="83"/>
      <c r="P25" s="12"/>
      <c r="Q25" s="92"/>
      <c r="R25" s="12"/>
      <c r="S25" s="96">
        <f>SUM(S17:S21)</f>
        <v>1.3190849999999998</v>
      </c>
      <c r="T25" s="97" t="s">
        <v>37</v>
      </c>
    </row>
    <row r="26" spans="1:20" ht="15.75" thickBot="1" x14ac:dyDescent="0.3">
      <c r="K26" s="90"/>
      <c r="O26" s="82"/>
      <c r="Q26" s="90"/>
      <c r="S26" s="82"/>
    </row>
    <row r="27" spans="1:20" x14ac:dyDescent="0.25">
      <c r="A27" s="3" t="s">
        <v>45</v>
      </c>
      <c r="B27" s="36"/>
      <c r="C27" s="4"/>
      <c r="D27" s="4"/>
      <c r="E27" s="4"/>
      <c r="F27" s="4"/>
      <c r="G27" s="4"/>
      <c r="H27" s="4"/>
      <c r="I27" s="4"/>
      <c r="J27" s="4"/>
      <c r="K27" s="89"/>
      <c r="L27" s="4"/>
      <c r="M27" s="4"/>
      <c r="N27" s="4"/>
      <c r="O27" s="75"/>
      <c r="P27" s="4"/>
      <c r="Q27" s="89"/>
      <c r="R27" s="5"/>
      <c r="S27" s="75"/>
      <c r="T27" s="49"/>
    </row>
    <row r="28" spans="1:20" x14ac:dyDescent="0.25">
      <c r="A28" s="6" t="s">
        <v>7</v>
      </c>
      <c r="B28" s="35" t="s">
        <v>19</v>
      </c>
      <c r="C28" s="2"/>
      <c r="D28" s="2"/>
      <c r="E28" s="2"/>
      <c r="F28" s="2"/>
      <c r="G28" s="2"/>
      <c r="H28" s="2"/>
      <c r="I28" s="2"/>
      <c r="J28" s="2"/>
      <c r="K28" s="87"/>
      <c r="L28" s="2"/>
      <c r="M28" s="2"/>
      <c r="N28" s="2"/>
      <c r="O28" s="71"/>
      <c r="P28" s="2"/>
      <c r="Q28" s="87"/>
      <c r="R28" s="7"/>
      <c r="S28" s="71"/>
      <c r="T28" s="50"/>
    </row>
    <row r="29" spans="1:20" ht="39" x14ac:dyDescent="0.25">
      <c r="A29" s="8" t="s">
        <v>1</v>
      </c>
      <c r="B29" s="38" t="s">
        <v>16</v>
      </c>
      <c r="C29" s="2">
        <v>2500</v>
      </c>
      <c r="D29" s="2">
        <v>810</v>
      </c>
      <c r="E29" s="2">
        <v>1610</v>
      </c>
      <c r="F29" s="2"/>
      <c r="G29" s="2"/>
      <c r="H29" s="2"/>
      <c r="I29" s="2">
        <f t="shared" ref="I29:I31" si="12">SUM(C29:H29)</f>
        <v>4920</v>
      </c>
      <c r="J29" s="2"/>
      <c r="K29" s="87">
        <v>100</v>
      </c>
      <c r="L29" s="2">
        <f t="shared" ref="L29" si="13">I29*K29/100</f>
        <v>4920</v>
      </c>
      <c r="M29" s="2">
        <v>0.85</v>
      </c>
      <c r="N29" s="48">
        <f>L29*M29*0.5*0.0144</f>
        <v>30.110399999999998</v>
      </c>
      <c r="O29" s="72">
        <v>0.5</v>
      </c>
      <c r="P29" s="2">
        <f>L29*M29*O29</f>
        <v>2091</v>
      </c>
      <c r="Q29" s="93">
        <v>0.5</v>
      </c>
      <c r="R29" s="7"/>
      <c r="S29" s="73">
        <f>N29*O29</f>
        <v>15.055199999999999</v>
      </c>
      <c r="T29" s="95" t="s">
        <v>36</v>
      </c>
    </row>
    <row r="30" spans="1:20" x14ac:dyDescent="0.25">
      <c r="A30" s="8" t="s">
        <v>22</v>
      </c>
      <c r="B30" s="38" t="s">
        <v>16</v>
      </c>
      <c r="C30" s="2">
        <v>985</v>
      </c>
      <c r="D30" s="2">
        <v>1140</v>
      </c>
      <c r="E30" s="2">
        <v>1360</v>
      </c>
      <c r="F30" s="2"/>
      <c r="G30" s="2"/>
      <c r="H30" s="2"/>
      <c r="I30" s="2">
        <f t="shared" si="12"/>
        <v>3485</v>
      </c>
      <c r="J30" s="2"/>
      <c r="K30" s="87">
        <v>70</v>
      </c>
      <c r="L30" s="2">
        <f t="shared" ref="L30" si="14">I30*K30/100</f>
        <v>2439.5</v>
      </c>
      <c r="M30" s="2">
        <v>0.65</v>
      </c>
      <c r="N30" s="48">
        <f>L30*M30*0.25*0.0144</f>
        <v>5.7084299999999999</v>
      </c>
      <c r="O30" s="72">
        <v>0.4</v>
      </c>
      <c r="P30" s="2">
        <f t="shared" ref="P30" si="15">L30*M30*O30</f>
        <v>634.27</v>
      </c>
      <c r="Q30" s="93">
        <v>0.6</v>
      </c>
      <c r="R30" s="7"/>
      <c r="S30" s="73">
        <f t="shared" ref="S30:S32" si="16">N30*O30</f>
        <v>2.283372</v>
      </c>
      <c r="T30" s="51" t="s">
        <v>27</v>
      </c>
    </row>
    <row r="31" spans="1:20" ht="26.25" x14ac:dyDescent="0.25">
      <c r="A31" s="8" t="s">
        <v>2</v>
      </c>
      <c r="B31" s="38" t="s">
        <v>16</v>
      </c>
      <c r="C31" s="2">
        <v>1205</v>
      </c>
      <c r="D31" s="2">
        <v>2550</v>
      </c>
      <c r="E31" s="2"/>
      <c r="F31" s="2"/>
      <c r="G31" s="2"/>
      <c r="H31" s="2"/>
      <c r="I31" s="2">
        <f t="shared" si="12"/>
        <v>3755</v>
      </c>
      <c r="J31" s="2"/>
      <c r="K31" s="87"/>
      <c r="L31" s="2">
        <f>I31*K31/100</f>
        <v>0</v>
      </c>
      <c r="M31" s="2">
        <v>0</v>
      </c>
      <c r="N31" s="48">
        <f>L31*M31*0.2*0.0144</f>
        <v>0</v>
      </c>
      <c r="O31" s="72">
        <v>0</v>
      </c>
      <c r="P31" s="2">
        <f t="shared" ref="P31:P32" si="17">L31*M31*O31</f>
        <v>0</v>
      </c>
      <c r="Q31" s="93">
        <v>1</v>
      </c>
      <c r="R31" s="7"/>
      <c r="S31" s="73">
        <f t="shared" si="16"/>
        <v>0</v>
      </c>
      <c r="T31" s="52" t="s">
        <v>26</v>
      </c>
    </row>
    <row r="32" spans="1:20" ht="26.25" x14ac:dyDescent="0.25">
      <c r="A32" s="8" t="s">
        <v>11</v>
      </c>
      <c r="B32" s="38" t="s">
        <v>16</v>
      </c>
      <c r="C32" s="2">
        <v>3150</v>
      </c>
      <c r="D32" s="2">
        <v>4800</v>
      </c>
      <c r="E32" s="2">
        <v>2720</v>
      </c>
      <c r="F32" s="2">
        <v>985</v>
      </c>
      <c r="G32" s="2"/>
      <c r="H32" s="2"/>
      <c r="I32" s="2">
        <f>SUM(C32:H32)</f>
        <v>11655</v>
      </c>
      <c r="J32" s="2"/>
      <c r="K32" s="87">
        <v>30</v>
      </c>
      <c r="L32" s="2">
        <f>I32*K32/100</f>
        <v>3496.5</v>
      </c>
      <c r="M32" s="2">
        <v>1</v>
      </c>
      <c r="N32" s="48">
        <f>L32*M32*0.2*0.0144</f>
        <v>10.069920000000002</v>
      </c>
      <c r="O32" s="72">
        <v>0</v>
      </c>
      <c r="P32" s="2">
        <f t="shared" si="17"/>
        <v>0</v>
      </c>
      <c r="Q32" s="93">
        <v>1</v>
      </c>
      <c r="R32" s="7"/>
      <c r="S32" s="73">
        <f t="shared" si="16"/>
        <v>0</v>
      </c>
      <c r="T32" s="52" t="s">
        <v>26</v>
      </c>
    </row>
    <row r="33" spans="1:24" ht="15.75" thickBot="1" x14ac:dyDescent="0.3">
      <c r="A33" s="58" t="s">
        <v>12</v>
      </c>
      <c r="B33" s="59"/>
      <c r="C33" s="60">
        <v>1610</v>
      </c>
      <c r="D33" s="60">
        <v>1410</v>
      </c>
      <c r="E33" s="60">
        <v>1160</v>
      </c>
      <c r="F33" s="60">
        <v>1470</v>
      </c>
      <c r="G33" s="60">
        <v>1460</v>
      </c>
      <c r="H33" s="60"/>
      <c r="I33" s="60">
        <f>SUM(C33:H33)</f>
        <v>7110</v>
      </c>
      <c r="J33" s="60"/>
      <c r="K33" s="88">
        <v>75</v>
      </c>
      <c r="L33" s="60">
        <f>I33*K33/100</f>
        <v>5332.5</v>
      </c>
      <c r="M33" s="60">
        <v>0.5</v>
      </c>
      <c r="N33" s="67">
        <f>L33*M33*0.2*0.0144</f>
        <v>7.6787999999999998</v>
      </c>
      <c r="O33" s="76">
        <v>0.2</v>
      </c>
      <c r="P33" s="60">
        <f>L33*M33*O33</f>
        <v>533.25</v>
      </c>
      <c r="Q33" s="94">
        <v>0.8</v>
      </c>
      <c r="R33" s="61"/>
      <c r="S33" s="73">
        <f>N33*O33</f>
        <v>1.53576</v>
      </c>
      <c r="T33" s="62" t="s">
        <v>35</v>
      </c>
    </row>
    <row r="34" spans="1:24" x14ac:dyDescent="0.25">
      <c r="A34" s="3" t="s">
        <v>8</v>
      </c>
      <c r="B34" s="63"/>
      <c r="C34" s="4"/>
      <c r="D34" s="4"/>
      <c r="E34" s="4"/>
      <c r="F34" s="4"/>
      <c r="G34" s="4"/>
      <c r="H34" s="4"/>
      <c r="I34" s="4"/>
      <c r="J34" s="4"/>
      <c r="K34" s="89"/>
      <c r="L34" s="4"/>
      <c r="M34" s="4"/>
      <c r="N34" s="4">
        <f>I34*3.5*100</f>
        <v>0</v>
      </c>
      <c r="O34" s="4"/>
      <c r="P34" s="4"/>
      <c r="Q34" s="89"/>
      <c r="R34" s="5">
        <f>I34*3.5*100</f>
        <v>0</v>
      </c>
      <c r="S34" s="4">
        <f>N34*3.5*100</f>
        <v>0</v>
      </c>
      <c r="T34" s="64"/>
    </row>
    <row r="35" spans="1:24" x14ac:dyDescent="0.25">
      <c r="A35" s="8" t="s">
        <v>10</v>
      </c>
      <c r="B35" s="38" t="s">
        <v>20</v>
      </c>
      <c r="C35" s="2">
        <v>5</v>
      </c>
      <c r="D35" s="2">
        <v>10</v>
      </c>
      <c r="E35" s="2">
        <v>5</v>
      </c>
      <c r="F35" s="2">
        <v>2</v>
      </c>
      <c r="G35" s="2"/>
      <c r="H35" s="2"/>
      <c r="I35" s="2">
        <f>SUM(C35:H35)</f>
        <v>22</v>
      </c>
      <c r="J35" s="2"/>
      <c r="K35" s="87"/>
      <c r="L35" s="2"/>
      <c r="M35" s="2"/>
      <c r="N35" s="2">
        <f>I35*3*100</f>
        <v>6600</v>
      </c>
      <c r="O35" s="2"/>
      <c r="P35" s="2"/>
      <c r="Q35" s="87"/>
      <c r="R35" s="7">
        <f>I35*3.5*100</f>
        <v>7700</v>
      </c>
      <c r="S35" s="2">
        <f>N35*3*100</f>
        <v>1980000</v>
      </c>
      <c r="T35" s="50"/>
    </row>
    <row r="36" spans="1:24" ht="28.5" customHeight="1" thickBot="1" x14ac:dyDescent="0.3">
      <c r="A36" s="18" t="s">
        <v>13</v>
      </c>
      <c r="B36" s="39" t="s">
        <v>21</v>
      </c>
      <c r="C36" s="10">
        <v>35</v>
      </c>
      <c r="D36" s="10">
        <v>45</v>
      </c>
      <c r="E36" s="10">
        <v>35</v>
      </c>
      <c r="F36" s="10">
        <v>45</v>
      </c>
      <c r="G36" s="10">
        <v>45</v>
      </c>
      <c r="H36" s="10"/>
      <c r="I36" s="10">
        <f>SUM(C36:H36)</f>
        <v>205</v>
      </c>
      <c r="J36" s="10"/>
      <c r="K36" s="85"/>
      <c r="L36" s="10"/>
      <c r="M36" s="16"/>
      <c r="N36" s="16">
        <f>I36*3*100</f>
        <v>61500</v>
      </c>
      <c r="O36" s="16"/>
      <c r="P36" s="16"/>
      <c r="Q36" s="91"/>
      <c r="R36" s="57">
        <f>I36*3.5*100</f>
        <v>71750</v>
      </c>
      <c r="S36" s="16">
        <f>N36*3*100</f>
        <v>18450000</v>
      </c>
      <c r="T36" s="53"/>
    </row>
    <row r="37" spans="1:24" ht="17.25" customHeight="1" thickBot="1" x14ac:dyDescent="0.3">
      <c r="A37" s="78"/>
      <c r="B37" s="79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80">
        <f>SUM(N29:N33)</f>
        <v>53.567550000000004</v>
      </c>
      <c r="O37" s="83"/>
      <c r="P37" s="12"/>
      <c r="Q37" s="12"/>
      <c r="R37" s="12"/>
      <c r="S37" s="81">
        <f>SUM(S29:S33)</f>
        <v>18.874331999999999</v>
      </c>
      <c r="T37" s="105" t="s">
        <v>39</v>
      </c>
    </row>
    <row r="38" spans="1:24" ht="15.75" thickBot="1" x14ac:dyDescent="0.3"/>
    <row r="39" spans="1:24" ht="15.75" thickBot="1" x14ac:dyDescent="0.3">
      <c r="A39" s="23" t="s">
        <v>14</v>
      </c>
      <c r="B39" s="24"/>
      <c r="C39" s="24"/>
      <c r="D39" s="24"/>
      <c r="E39" s="24"/>
      <c r="F39" s="24"/>
      <c r="G39" s="24"/>
      <c r="H39" s="24"/>
      <c r="I39" s="27" t="s">
        <v>16</v>
      </c>
      <c r="M39" s="106" t="s">
        <v>38</v>
      </c>
      <c r="N39">
        <f>SUM(N13+N25+N37)</f>
        <v>106.07566500000001</v>
      </c>
      <c r="S39" s="82"/>
    </row>
    <row r="40" spans="1:24" x14ac:dyDescent="0.25">
      <c r="A40" s="19" t="s">
        <v>1</v>
      </c>
      <c r="B40" s="22"/>
      <c r="C40" s="22"/>
      <c r="D40" s="22"/>
      <c r="E40" s="22"/>
      <c r="F40" s="22"/>
      <c r="G40" s="22"/>
      <c r="H40" s="22"/>
      <c r="I40" s="25">
        <f>I6+I17+I29</f>
        <v>9185</v>
      </c>
    </row>
    <row r="41" spans="1:24" x14ac:dyDescent="0.25">
      <c r="A41" s="20" t="s">
        <v>22</v>
      </c>
      <c r="B41" s="107"/>
      <c r="C41" s="21"/>
      <c r="D41" s="21"/>
      <c r="E41" s="21"/>
      <c r="F41" s="21"/>
      <c r="G41" s="21"/>
      <c r="H41" s="21"/>
      <c r="I41" s="26">
        <f>79080-(I40+I42+I43+I44)</f>
        <v>19055</v>
      </c>
    </row>
    <row r="42" spans="1:24" x14ac:dyDescent="0.25">
      <c r="A42" s="20" t="s">
        <v>2</v>
      </c>
      <c r="B42" s="21"/>
      <c r="C42" s="21"/>
      <c r="D42" s="21"/>
      <c r="E42" s="21"/>
      <c r="F42" s="21"/>
      <c r="G42" s="21"/>
      <c r="H42" s="21"/>
      <c r="I42" s="26">
        <f>I8+I19+I31</f>
        <v>8525</v>
      </c>
    </row>
    <row r="43" spans="1:24" x14ac:dyDescent="0.25">
      <c r="A43" s="20" t="s">
        <v>11</v>
      </c>
      <c r="B43" s="21"/>
      <c r="C43" s="21"/>
      <c r="D43" s="21"/>
      <c r="E43" s="21"/>
      <c r="F43" s="21"/>
      <c r="G43" s="21"/>
      <c r="H43" s="21"/>
      <c r="I43" s="26">
        <f>I9+I20+I32</f>
        <v>33595</v>
      </c>
    </row>
    <row r="44" spans="1:24" ht="15.75" thickBot="1" x14ac:dyDescent="0.3">
      <c r="A44" s="28" t="s">
        <v>12</v>
      </c>
      <c r="B44" s="21"/>
      <c r="C44" s="21"/>
      <c r="D44" s="21"/>
      <c r="E44" s="21"/>
      <c r="F44" s="21"/>
      <c r="G44" s="21"/>
      <c r="H44" s="21"/>
      <c r="I44" s="29">
        <f>I10+I21+I33</f>
        <v>8720</v>
      </c>
    </row>
    <row r="45" spans="1:24" ht="15.75" thickBot="1" x14ac:dyDescent="0.3">
      <c r="A45" s="30" t="s">
        <v>15</v>
      </c>
      <c r="B45" s="37"/>
      <c r="C45" s="24"/>
      <c r="D45" s="24"/>
      <c r="E45" s="24"/>
      <c r="F45" s="24"/>
      <c r="G45" s="24"/>
      <c r="H45" s="24"/>
      <c r="I45" s="31">
        <f>SUM(I40:I44)</f>
        <v>79080</v>
      </c>
      <c r="X45" t="e">
        <f>I40+#REF!+I42+I43+I44</f>
        <v>#REF!</v>
      </c>
    </row>
  </sheetData>
  <pageMargins left="0.25" right="0.25" top="0.75" bottom="0.75" header="0.3" footer="0.3"/>
  <pageSetup paperSize="8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5"/>
  <sheetViews>
    <sheetView tabSelected="1" workbookViewId="0">
      <selection activeCell="AI6" sqref="AI6"/>
    </sheetView>
  </sheetViews>
  <sheetFormatPr defaultRowHeight="15" x14ac:dyDescent="0.25"/>
  <cols>
    <col min="1" max="1" width="34" customWidth="1"/>
    <col min="2" max="2" width="8.42578125" customWidth="1"/>
    <col min="3" max="3" width="8.140625" hidden="1" customWidth="1"/>
    <col min="4" max="4" width="7.140625" hidden="1" customWidth="1"/>
    <col min="5" max="5" width="6.85546875" hidden="1" customWidth="1"/>
    <col min="6" max="6" width="6.7109375" hidden="1" customWidth="1"/>
    <col min="7" max="7" width="6" hidden="1" customWidth="1"/>
    <col min="8" max="8" width="5.5703125" hidden="1" customWidth="1"/>
    <col min="9" max="9" width="8" customWidth="1"/>
    <col min="10" max="10" width="9.7109375" customWidth="1"/>
    <col min="11" max="11" width="9.28515625" customWidth="1"/>
    <col min="12" max="12" width="8.5703125" hidden="1" customWidth="1"/>
    <col min="13" max="13" width="11.85546875" hidden="1" customWidth="1"/>
    <col min="14" max="14" width="10.42578125" customWidth="1"/>
    <col min="15" max="15" width="10.85546875" hidden="1" customWidth="1"/>
    <col min="16" max="16" width="12.42578125" customWidth="1"/>
    <col min="17" max="17" width="10.28515625" hidden="1" customWidth="1"/>
    <col min="18" max="18" width="11.5703125" hidden="1" customWidth="1"/>
    <col min="19" max="19" width="56.140625" hidden="1" customWidth="1"/>
    <col min="23" max="23" width="0" hidden="1" customWidth="1"/>
  </cols>
  <sheetData>
    <row r="1" spans="1:20" ht="19.5" thickBot="1" x14ac:dyDescent="0.35">
      <c r="A1" s="1" t="s">
        <v>42</v>
      </c>
      <c r="B1" s="1"/>
    </row>
    <row r="2" spans="1:20" ht="101.25" customHeight="1" x14ac:dyDescent="0.25">
      <c r="A2" s="15" t="s">
        <v>18</v>
      </c>
      <c r="B2" s="32"/>
      <c r="C2" s="4"/>
      <c r="D2" s="4"/>
      <c r="E2" s="4"/>
      <c r="F2" s="4"/>
      <c r="G2" s="4"/>
      <c r="H2" s="4"/>
      <c r="I2" s="4" t="s">
        <v>3</v>
      </c>
      <c r="J2" s="84" t="s">
        <v>4</v>
      </c>
      <c r="K2" s="41" t="s">
        <v>23</v>
      </c>
      <c r="L2" s="41" t="s">
        <v>24</v>
      </c>
      <c r="M2" s="41" t="s">
        <v>41</v>
      </c>
      <c r="N2" s="68" t="s">
        <v>32</v>
      </c>
      <c r="O2" s="41" t="s">
        <v>28</v>
      </c>
      <c r="P2" s="84" t="s">
        <v>29</v>
      </c>
      <c r="Q2" s="45" t="s">
        <v>17</v>
      </c>
      <c r="R2" s="68" t="s">
        <v>33</v>
      </c>
      <c r="S2" s="56" t="s">
        <v>25</v>
      </c>
    </row>
    <row r="3" spans="1:20" ht="4.5" customHeight="1" thickBot="1" x14ac:dyDescent="0.3">
      <c r="A3" s="9" t="s">
        <v>40</v>
      </c>
      <c r="B3" s="33"/>
      <c r="C3" s="10"/>
      <c r="D3" s="10"/>
      <c r="E3" s="10"/>
      <c r="F3" s="10"/>
      <c r="G3" s="10"/>
      <c r="H3" s="10"/>
      <c r="I3" s="10"/>
      <c r="J3" s="85"/>
      <c r="K3" s="10"/>
      <c r="L3" s="10"/>
      <c r="M3" s="10"/>
      <c r="N3" s="69"/>
      <c r="O3" s="10"/>
      <c r="P3" s="85"/>
      <c r="Q3" s="46"/>
      <c r="R3" s="69"/>
      <c r="S3" s="43"/>
    </row>
    <row r="4" spans="1:20" x14ac:dyDescent="0.25">
      <c r="A4" s="13" t="s">
        <v>5</v>
      </c>
      <c r="B4" s="34"/>
      <c r="C4" s="14"/>
      <c r="D4" s="14"/>
      <c r="E4" s="14"/>
      <c r="F4" s="14"/>
      <c r="G4" s="14"/>
      <c r="H4" s="14"/>
      <c r="I4" s="14"/>
      <c r="J4" s="86"/>
      <c r="K4" s="14"/>
      <c r="L4" s="14"/>
      <c r="M4" s="14"/>
      <c r="N4" s="70"/>
      <c r="O4" s="14"/>
      <c r="P4" s="86"/>
      <c r="Q4" s="47"/>
      <c r="R4" s="98"/>
      <c r="S4" s="54"/>
      <c r="T4" s="12"/>
    </row>
    <row r="5" spans="1:20" x14ac:dyDescent="0.25">
      <c r="A5" s="6" t="s">
        <v>7</v>
      </c>
      <c r="B5" s="35" t="s">
        <v>19</v>
      </c>
      <c r="C5" s="2"/>
      <c r="D5" s="2"/>
      <c r="E5" s="2"/>
      <c r="F5" s="2"/>
      <c r="G5" s="2"/>
      <c r="H5" s="2"/>
      <c r="I5" s="2"/>
      <c r="J5" s="87"/>
      <c r="K5" s="2"/>
      <c r="L5" s="2"/>
      <c r="M5" s="2"/>
      <c r="N5" s="71"/>
      <c r="O5" s="2"/>
      <c r="P5" s="87"/>
      <c r="Q5" s="44"/>
      <c r="R5" s="99"/>
      <c r="S5" s="50"/>
      <c r="T5" s="12"/>
    </row>
    <row r="6" spans="1:20" ht="30" customHeight="1" x14ac:dyDescent="0.25">
      <c r="A6" s="8" t="s">
        <v>1</v>
      </c>
      <c r="B6" s="38" t="s">
        <v>16</v>
      </c>
      <c r="C6" s="2">
        <v>4025</v>
      </c>
      <c r="D6" s="2"/>
      <c r="E6" s="2"/>
      <c r="F6" s="2"/>
      <c r="G6" s="2"/>
      <c r="H6" s="2"/>
      <c r="I6" s="2">
        <f t="shared" ref="I6:I8" si="0">SUM(C6:H6)</f>
        <v>4025</v>
      </c>
      <c r="J6" s="87">
        <v>100</v>
      </c>
      <c r="K6" s="2">
        <f>I6*J6/100</f>
        <v>4025</v>
      </c>
      <c r="L6" s="2">
        <v>0.8</v>
      </c>
      <c r="M6" s="48">
        <f>K6*L6*0.5*0.0144</f>
        <v>23.184000000000001</v>
      </c>
      <c r="N6" s="72">
        <v>0.1</v>
      </c>
      <c r="O6" s="2">
        <f>K6*L6*N6</f>
        <v>322</v>
      </c>
      <c r="P6" s="93">
        <v>0.9</v>
      </c>
      <c r="Q6" s="44"/>
      <c r="R6" s="100">
        <f>M6*N6</f>
        <v>2.3184</v>
      </c>
      <c r="S6" s="95" t="s">
        <v>34</v>
      </c>
      <c r="T6" s="12"/>
    </row>
    <row r="7" spans="1:20" x14ac:dyDescent="0.25">
      <c r="A7" s="8" t="s">
        <v>22</v>
      </c>
      <c r="B7" s="38" t="s">
        <v>16</v>
      </c>
      <c r="C7" s="2">
        <v>860</v>
      </c>
      <c r="D7" s="2">
        <v>745</v>
      </c>
      <c r="E7" s="2">
        <v>320</v>
      </c>
      <c r="F7" s="2">
        <v>525</v>
      </c>
      <c r="G7" s="2">
        <v>800</v>
      </c>
      <c r="H7" s="2">
        <v>45</v>
      </c>
      <c r="I7" s="2">
        <f t="shared" si="0"/>
        <v>3295</v>
      </c>
      <c r="J7" s="87">
        <v>65</v>
      </c>
      <c r="K7" s="2">
        <f>I7*J7/100</f>
        <v>2141.75</v>
      </c>
      <c r="L7" s="2">
        <v>0.65</v>
      </c>
      <c r="M7" s="48">
        <f>K7*L7*0.25*0.0144</f>
        <v>5.0116950000000005</v>
      </c>
      <c r="N7" s="72">
        <v>0.1</v>
      </c>
      <c r="O7" s="2">
        <f t="shared" ref="O7:O9" si="1">K7*L7*N7</f>
        <v>139.21375</v>
      </c>
      <c r="P7" s="93">
        <v>0.9</v>
      </c>
      <c r="Q7" s="44"/>
      <c r="R7" s="100">
        <f t="shared" ref="R7:R9" si="2">M7*N7</f>
        <v>0.50116950000000005</v>
      </c>
      <c r="S7" s="51" t="s">
        <v>27</v>
      </c>
      <c r="T7" s="12"/>
    </row>
    <row r="8" spans="1:20" x14ac:dyDescent="0.25">
      <c r="A8" s="8" t="s">
        <v>2</v>
      </c>
      <c r="B8" s="38" t="s">
        <v>16</v>
      </c>
      <c r="C8" s="2">
        <v>2270</v>
      </c>
      <c r="D8" s="2">
        <v>1450</v>
      </c>
      <c r="E8" s="2"/>
      <c r="F8" s="2"/>
      <c r="G8" s="2"/>
      <c r="H8" s="2"/>
      <c r="I8" s="2">
        <f t="shared" si="0"/>
        <v>3720</v>
      </c>
      <c r="J8" s="87"/>
      <c r="K8" s="2">
        <f>I8*J8/100</f>
        <v>0</v>
      </c>
      <c r="L8" s="2"/>
      <c r="M8" s="48">
        <f t="shared" ref="M8" si="3">K8*L8*0.25*0.0144</f>
        <v>0</v>
      </c>
      <c r="N8" s="73">
        <v>0</v>
      </c>
      <c r="O8" s="2">
        <f t="shared" si="1"/>
        <v>0</v>
      </c>
      <c r="P8" s="93">
        <v>1</v>
      </c>
      <c r="Q8" s="44"/>
      <c r="R8" s="100">
        <f t="shared" si="2"/>
        <v>0</v>
      </c>
      <c r="S8" s="51"/>
      <c r="T8" s="12"/>
    </row>
    <row r="9" spans="1:20" ht="31.5" customHeight="1" x14ac:dyDescent="0.25">
      <c r="A9" s="8" t="s">
        <v>0</v>
      </c>
      <c r="B9" s="38" t="s">
        <v>16</v>
      </c>
      <c r="C9" s="2">
        <v>5650</v>
      </c>
      <c r="D9" s="2">
        <v>4320</v>
      </c>
      <c r="E9" s="2">
        <v>7580</v>
      </c>
      <c r="F9" s="2">
        <v>1845</v>
      </c>
      <c r="G9" s="2"/>
      <c r="H9" s="2"/>
      <c r="I9" s="2">
        <f>SUM(C9:H9)</f>
        <v>19395</v>
      </c>
      <c r="J9" s="87">
        <v>30</v>
      </c>
      <c r="K9" s="2">
        <f>I9*J9/100</f>
        <v>5818.5</v>
      </c>
      <c r="L9" s="2">
        <v>1</v>
      </c>
      <c r="M9" s="48">
        <f>K9*L9*0.2*0.0144</f>
        <v>16.757280000000002</v>
      </c>
      <c r="N9" s="72">
        <v>0</v>
      </c>
      <c r="O9" s="2">
        <f t="shared" si="1"/>
        <v>0</v>
      </c>
      <c r="P9" s="93">
        <v>1</v>
      </c>
      <c r="Q9" s="44"/>
      <c r="R9" s="100">
        <f t="shared" si="2"/>
        <v>0</v>
      </c>
      <c r="S9" s="52" t="s">
        <v>26</v>
      </c>
      <c r="T9" s="12"/>
    </row>
    <row r="10" spans="1:20" ht="15.75" thickBot="1" x14ac:dyDescent="0.3">
      <c r="A10" s="58" t="s">
        <v>12</v>
      </c>
      <c r="B10" s="59" t="s">
        <v>16</v>
      </c>
      <c r="C10" s="60">
        <v>0</v>
      </c>
      <c r="D10" s="60"/>
      <c r="E10" s="60"/>
      <c r="F10" s="60"/>
      <c r="G10" s="60"/>
      <c r="H10" s="60"/>
      <c r="I10" s="60"/>
      <c r="J10" s="88"/>
      <c r="K10" s="60"/>
      <c r="L10" s="60"/>
      <c r="M10" s="67"/>
      <c r="N10" s="74"/>
      <c r="O10" s="60"/>
      <c r="P10" s="88"/>
      <c r="Q10" s="65"/>
      <c r="R10" s="101"/>
      <c r="S10" s="62"/>
      <c r="T10" s="12"/>
    </row>
    <row r="11" spans="1:20" x14ac:dyDescent="0.25">
      <c r="A11" s="3" t="s">
        <v>8</v>
      </c>
      <c r="B11" s="63"/>
      <c r="C11" s="4"/>
      <c r="D11" s="4"/>
      <c r="E11" s="4"/>
      <c r="F11" s="4"/>
      <c r="G11" s="4"/>
      <c r="H11" s="4"/>
      <c r="I11" s="4"/>
      <c r="J11" s="89"/>
      <c r="K11" s="4"/>
      <c r="L11" s="4"/>
      <c r="M11" s="4"/>
      <c r="N11" s="75"/>
      <c r="O11" s="4"/>
      <c r="P11" s="89"/>
      <c r="Q11" s="66"/>
      <c r="R11" s="102"/>
      <c r="S11" s="64"/>
      <c r="T11" s="12"/>
    </row>
    <row r="12" spans="1:20" ht="15.75" thickBot="1" x14ac:dyDescent="0.3">
      <c r="A12" s="9" t="s">
        <v>10</v>
      </c>
      <c r="B12" s="42" t="s">
        <v>20</v>
      </c>
      <c r="C12" s="10">
        <v>8</v>
      </c>
      <c r="D12" s="10">
        <v>7</v>
      </c>
      <c r="E12" s="10">
        <v>10</v>
      </c>
      <c r="F12" s="10">
        <v>3</v>
      </c>
      <c r="G12" s="10"/>
      <c r="H12" s="10"/>
      <c r="I12" s="10">
        <f>SUM(C12:H12)</f>
        <v>28</v>
      </c>
      <c r="J12" s="85"/>
      <c r="K12" s="10">
        <f>I12*J12/100</f>
        <v>0</v>
      </c>
      <c r="L12" s="10"/>
      <c r="M12" s="10">
        <f>I12*3.5*100</f>
        <v>9800</v>
      </c>
      <c r="N12" s="69"/>
      <c r="O12" s="10"/>
      <c r="P12" s="85"/>
      <c r="Q12" s="46">
        <f>I12*3.5*100</f>
        <v>9800</v>
      </c>
      <c r="R12" s="103"/>
      <c r="S12" s="55"/>
      <c r="T12" s="12"/>
    </row>
    <row r="13" spans="1:20" ht="15.75" thickBot="1" x14ac:dyDescent="0.3">
      <c r="J13" s="90"/>
      <c r="M13" s="80">
        <f>SUM(M6:M9)</f>
        <v>44.952975000000002</v>
      </c>
      <c r="N13" s="82"/>
      <c r="P13" s="90"/>
      <c r="R13" s="96">
        <f>SUM(R6:R9)</f>
        <v>2.8195695000000001</v>
      </c>
      <c r="S13" s="97" t="s">
        <v>37</v>
      </c>
    </row>
    <row r="14" spans="1:20" ht="15.75" thickBot="1" x14ac:dyDescent="0.3">
      <c r="J14" s="90"/>
      <c r="N14" s="82"/>
      <c r="P14" s="90"/>
      <c r="R14" s="82"/>
    </row>
    <row r="15" spans="1:20" x14ac:dyDescent="0.25">
      <c r="A15" s="3" t="s">
        <v>30</v>
      </c>
      <c r="B15" s="36"/>
      <c r="C15" s="4"/>
      <c r="D15" s="4"/>
      <c r="E15" s="4"/>
      <c r="F15" s="4"/>
      <c r="G15" s="4"/>
      <c r="H15" s="4"/>
      <c r="I15" s="4"/>
      <c r="J15" s="89"/>
      <c r="K15" s="4"/>
      <c r="L15" s="4"/>
      <c r="M15" s="4"/>
      <c r="N15" s="75"/>
      <c r="O15" s="4"/>
      <c r="P15" s="89"/>
      <c r="Q15" s="5"/>
      <c r="R15" s="102"/>
      <c r="S15" s="49"/>
    </row>
    <row r="16" spans="1:20" x14ac:dyDescent="0.25">
      <c r="A16" s="6" t="s">
        <v>7</v>
      </c>
      <c r="B16" s="35" t="s">
        <v>19</v>
      </c>
      <c r="C16" s="2"/>
      <c r="D16" s="2"/>
      <c r="E16" s="2"/>
      <c r="F16" s="2"/>
      <c r="G16" s="2"/>
      <c r="H16" s="2"/>
      <c r="I16" s="2"/>
      <c r="J16" s="87"/>
      <c r="K16" s="2"/>
      <c r="L16" s="2"/>
      <c r="M16" s="2"/>
      <c r="N16" s="71"/>
      <c r="O16" s="2"/>
      <c r="P16" s="87"/>
      <c r="Q16" s="7"/>
      <c r="R16" s="99"/>
      <c r="S16" s="50"/>
    </row>
    <row r="17" spans="1:19" x14ac:dyDescent="0.25">
      <c r="A17" s="8" t="s">
        <v>1</v>
      </c>
      <c r="B17" s="38" t="s">
        <v>16</v>
      </c>
      <c r="C17" s="2">
        <v>240</v>
      </c>
      <c r="D17" s="2"/>
      <c r="E17" s="2"/>
      <c r="F17" s="2"/>
      <c r="G17" s="2"/>
      <c r="H17" s="2"/>
      <c r="I17" s="2">
        <f t="shared" ref="I17:I19" si="4">SUM(C17:H17)</f>
        <v>240</v>
      </c>
      <c r="J17" s="87">
        <v>100</v>
      </c>
      <c r="K17" s="2">
        <f>I17*J17/100</f>
        <v>240</v>
      </c>
      <c r="L17" s="2">
        <v>0.96</v>
      </c>
      <c r="M17" s="48">
        <f>K17*L17*0.5*0.0144</f>
        <v>1.6588799999999997</v>
      </c>
      <c r="N17" s="72">
        <v>0.5</v>
      </c>
      <c r="O17" s="2">
        <f>K17*L17*N17</f>
        <v>115.19999999999999</v>
      </c>
      <c r="P17" s="93">
        <v>0.5</v>
      </c>
      <c r="Q17" s="7"/>
      <c r="R17" s="100">
        <f>M17*N17</f>
        <v>0.82943999999999984</v>
      </c>
      <c r="S17" s="51" t="s">
        <v>27</v>
      </c>
    </row>
    <row r="18" spans="1:19" x14ac:dyDescent="0.25">
      <c r="A18" s="8" t="s">
        <v>22</v>
      </c>
      <c r="B18" s="38" t="s">
        <v>16</v>
      </c>
      <c r="C18" s="2">
        <v>720</v>
      </c>
      <c r="D18" s="2">
        <v>380</v>
      </c>
      <c r="E18" s="2">
        <v>320</v>
      </c>
      <c r="F18" s="2">
        <v>525</v>
      </c>
      <c r="G18" s="2">
        <v>800</v>
      </c>
      <c r="H18" s="2">
        <v>45</v>
      </c>
      <c r="I18" s="2">
        <f t="shared" si="4"/>
        <v>2790</v>
      </c>
      <c r="J18" s="87">
        <v>30</v>
      </c>
      <c r="K18" s="2">
        <f>I18*J18/100</f>
        <v>837</v>
      </c>
      <c r="L18" s="2">
        <v>0.65</v>
      </c>
      <c r="M18" s="48">
        <f>K18*L18*0.25*0.0144</f>
        <v>1.9585800000000002</v>
      </c>
      <c r="N18" s="72">
        <v>0.25</v>
      </c>
      <c r="O18" s="2">
        <f t="shared" ref="O18:O20" si="5">K18*L18*N18</f>
        <v>136.01250000000002</v>
      </c>
      <c r="P18" s="93">
        <v>0.75</v>
      </c>
      <c r="Q18" s="7"/>
      <c r="R18" s="100">
        <f t="shared" ref="R18:R21" si="6">M18*N18</f>
        <v>0.48964500000000005</v>
      </c>
      <c r="S18" s="51" t="s">
        <v>27</v>
      </c>
    </row>
    <row r="19" spans="1:19" x14ac:dyDescent="0.25">
      <c r="A19" s="8" t="s">
        <v>2</v>
      </c>
      <c r="B19" s="38" t="s">
        <v>16</v>
      </c>
      <c r="C19" s="2">
        <v>1050</v>
      </c>
      <c r="D19" s="2"/>
      <c r="E19" s="2"/>
      <c r="F19" s="2"/>
      <c r="G19" s="2"/>
      <c r="H19" s="2"/>
      <c r="I19" s="2">
        <f t="shared" si="4"/>
        <v>1050</v>
      </c>
      <c r="J19" s="87"/>
      <c r="K19" s="2">
        <f>I19*J19/100</f>
        <v>0</v>
      </c>
      <c r="L19" s="2"/>
      <c r="M19" s="48">
        <f t="shared" ref="M19" si="7">K19*L19*0.25*0.0144</f>
        <v>0</v>
      </c>
      <c r="N19" s="73">
        <v>0</v>
      </c>
      <c r="O19" s="2">
        <f t="shared" si="5"/>
        <v>0</v>
      </c>
      <c r="P19" s="93">
        <v>1</v>
      </c>
      <c r="Q19" s="7"/>
      <c r="R19" s="100">
        <f t="shared" si="6"/>
        <v>0</v>
      </c>
      <c r="S19" s="51"/>
    </row>
    <row r="20" spans="1:19" ht="26.25" x14ac:dyDescent="0.25">
      <c r="A20" s="8" t="s">
        <v>11</v>
      </c>
      <c r="B20" s="38" t="s">
        <v>16</v>
      </c>
      <c r="C20" s="2">
        <v>2545</v>
      </c>
      <c r="D20" s="2"/>
      <c r="E20" s="2"/>
      <c r="F20" s="2"/>
      <c r="G20" s="2"/>
      <c r="H20" s="2"/>
      <c r="I20" s="2">
        <f>SUM(C20:H20)</f>
        <v>2545</v>
      </c>
      <c r="J20" s="87">
        <v>30</v>
      </c>
      <c r="K20" s="2">
        <f>I20*J20/100</f>
        <v>763.5</v>
      </c>
      <c r="L20" s="2">
        <v>1</v>
      </c>
      <c r="M20" s="48">
        <f>K20*L20*0.2*0.0144</f>
        <v>2.1988800000000004</v>
      </c>
      <c r="N20" s="72">
        <v>0</v>
      </c>
      <c r="O20" s="2">
        <f t="shared" si="5"/>
        <v>0</v>
      </c>
      <c r="P20" s="93">
        <v>1</v>
      </c>
      <c r="Q20" s="7"/>
      <c r="R20" s="100">
        <f t="shared" si="6"/>
        <v>0</v>
      </c>
      <c r="S20" s="52" t="s">
        <v>26</v>
      </c>
    </row>
    <row r="21" spans="1:19" ht="15.75" thickBot="1" x14ac:dyDescent="0.3">
      <c r="A21" s="58" t="s">
        <v>12</v>
      </c>
      <c r="B21" s="59" t="s">
        <v>16</v>
      </c>
      <c r="C21" s="60">
        <v>1610</v>
      </c>
      <c r="D21" s="60"/>
      <c r="E21" s="60"/>
      <c r="F21" s="60"/>
      <c r="G21" s="60"/>
      <c r="H21" s="60"/>
      <c r="I21" s="60">
        <f>SUM(C21:H21)</f>
        <v>1610</v>
      </c>
      <c r="J21" s="88">
        <v>75</v>
      </c>
      <c r="K21" s="60">
        <f>I21*J21/100</f>
        <v>1207.5</v>
      </c>
      <c r="L21" s="60">
        <v>0.5</v>
      </c>
      <c r="M21" s="67">
        <f>K21*L21*0.2*0.0144</f>
        <v>1.7387999999999999</v>
      </c>
      <c r="N21" s="76">
        <v>0</v>
      </c>
      <c r="O21" s="60">
        <f>K21*L21*N21</f>
        <v>0</v>
      </c>
      <c r="P21" s="94">
        <v>1</v>
      </c>
      <c r="Q21" s="61"/>
      <c r="R21" s="100">
        <f t="shared" si="6"/>
        <v>0</v>
      </c>
      <c r="S21" s="62" t="s">
        <v>31</v>
      </c>
    </row>
    <row r="22" spans="1:19" x14ac:dyDescent="0.25">
      <c r="A22" s="3" t="s">
        <v>8</v>
      </c>
      <c r="B22" s="63"/>
      <c r="C22" s="4"/>
      <c r="D22" s="4"/>
      <c r="E22" s="4"/>
      <c r="F22" s="4"/>
      <c r="G22" s="4"/>
      <c r="H22" s="4"/>
      <c r="I22" s="4"/>
      <c r="J22" s="89"/>
      <c r="K22" s="4"/>
      <c r="L22" s="4"/>
      <c r="M22" s="4"/>
      <c r="N22" s="75"/>
      <c r="O22" s="4"/>
      <c r="P22" s="89"/>
      <c r="Q22" s="5"/>
      <c r="R22" s="102"/>
      <c r="S22" s="64"/>
    </row>
    <row r="23" spans="1:19" x14ac:dyDescent="0.25">
      <c r="A23" s="8" t="s">
        <v>10</v>
      </c>
      <c r="B23" s="38" t="s">
        <v>20</v>
      </c>
      <c r="C23" s="2">
        <v>4</v>
      </c>
      <c r="D23" s="2"/>
      <c r="E23" s="2"/>
      <c r="F23" s="2"/>
      <c r="G23" s="2"/>
      <c r="H23" s="2"/>
      <c r="I23" s="2">
        <f>SUM(C23:H23)</f>
        <v>4</v>
      </c>
      <c r="J23" s="87"/>
      <c r="K23" s="2">
        <f>I23*J23/100</f>
        <v>0</v>
      </c>
      <c r="L23" s="2"/>
      <c r="M23" s="2">
        <f>I23*3.5*100</f>
        <v>1400</v>
      </c>
      <c r="N23" s="71"/>
      <c r="O23" s="2"/>
      <c r="P23" s="87"/>
      <c r="Q23" s="7">
        <f>I23*3.5*100</f>
        <v>1400</v>
      </c>
      <c r="R23" s="99">
        <f>M23*3.5*100</f>
        <v>490000</v>
      </c>
      <c r="S23" s="51"/>
    </row>
    <row r="24" spans="1:19" ht="28.5" customHeight="1" thickBot="1" x14ac:dyDescent="0.3">
      <c r="A24" s="17" t="s">
        <v>13</v>
      </c>
      <c r="B24" s="40" t="s">
        <v>21</v>
      </c>
      <c r="C24" s="16">
        <v>35</v>
      </c>
      <c r="D24" s="16"/>
      <c r="E24" s="16"/>
      <c r="F24" s="16"/>
      <c r="G24" s="16"/>
      <c r="H24" s="16"/>
      <c r="I24" s="16">
        <f>SUM(C24:H24)</f>
        <v>35</v>
      </c>
      <c r="J24" s="91"/>
      <c r="K24" s="16"/>
      <c r="L24" s="16"/>
      <c r="M24" s="16">
        <f>I24*3*100</f>
        <v>10500</v>
      </c>
      <c r="N24" s="77"/>
      <c r="O24" s="16"/>
      <c r="P24" s="91"/>
      <c r="Q24" s="11">
        <f>I24*3.5*100</f>
        <v>12250</v>
      </c>
      <c r="R24" s="104">
        <f>M24*3*100</f>
        <v>3150000</v>
      </c>
      <c r="S24" s="53"/>
    </row>
    <row r="25" spans="1:19" ht="16.5" customHeight="1" thickBot="1" x14ac:dyDescent="0.3">
      <c r="A25" s="78"/>
      <c r="B25" s="79"/>
      <c r="C25" s="12"/>
      <c r="D25" s="12"/>
      <c r="E25" s="12"/>
      <c r="F25" s="12"/>
      <c r="G25" s="12"/>
      <c r="H25" s="12"/>
      <c r="I25" s="12"/>
      <c r="J25" s="92"/>
      <c r="K25" s="12"/>
      <c r="L25" s="12"/>
      <c r="M25" s="80">
        <f>SUM(M17:M21)</f>
        <v>7.5551399999999997</v>
      </c>
      <c r="N25" s="83"/>
      <c r="O25" s="12"/>
      <c r="P25" s="92"/>
      <c r="Q25" s="12"/>
      <c r="R25" s="96">
        <f>SUM(R17:R21)</f>
        <v>1.3190849999999998</v>
      </c>
      <c r="S25" s="97" t="s">
        <v>37</v>
      </c>
    </row>
    <row r="26" spans="1:19" ht="15.75" thickBot="1" x14ac:dyDescent="0.3">
      <c r="J26" s="90"/>
      <c r="N26" s="82"/>
      <c r="P26" s="90"/>
      <c r="R26" s="82"/>
    </row>
    <row r="27" spans="1:19" x14ac:dyDescent="0.25">
      <c r="A27" s="3" t="s">
        <v>9</v>
      </c>
      <c r="B27" s="36"/>
      <c r="C27" s="4"/>
      <c r="D27" s="4"/>
      <c r="E27" s="4"/>
      <c r="F27" s="4"/>
      <c r="G27" s="4"/>
      <c r="H27" s="4"/>
      <c r="I27" s="4"/>
      <c r="J27" s="89"/>
      <c r="K27" s="4"/>
      <c r="L27" s="4"/>
      <c r="M27" s="4"/>
      <c r="N27" s="75"/>
      <c r="O27" s="4"/>
      <c r="P27" s="89"/>
      <c r="Q27" s="5"/>
      <c r="R27" s="75"/>
      <c r="S27" s="49"/>
    </row>
    <row r="28" spans="1:19" x14ac:dyDescent="0.25">
      <c r="A28" s="6" t="s">
        <v>7</v>
      </c>
      <c r="B28" s="35" t="s">
        <v>19</v>
      </c>
      <c r="C28" s="2"/>
      <c r="D28" s="2"/>
      <c r="E28" s="2"/>
      <c r="F28" s="2"/>
      <c r="G28" s="2"/>
      <c r="H28" s="2"/>
      <c r="I28" s="2"/>
      <c r="J28" s="87"/>
      <c r="K28" s="2"/>
      <c r="L28" s="2"/>
      <c r="M28" s="2"/>
      <c r="N28" s="71"/>
      <c r="O28" s="2"/>
      <c r="P28" s="87"/>
      <c r="Q28" s="7"/>
      <c r="R28" s="71"/>
      <c r="S28" s="50"/>
    </row>
    <row r="29" spans="1:19" ht="39" x14ac:dyDescent="0.25">
      <c r="A29" s="8" t="s">
        <v>1</v>
      </c>
      <c r="B29" s="38" t="s">
        <v>16</v>
      </c>
      <c r="C29" s="2">
        <v>2500</v>
      </c>
      <c r="D29" s="2">
        <v>810</v>
      </c>
      <c r="E29" s="2">
        <v>1610</v>
      </c>
      <c r="F29" s="2"/>
      <c r="G29" s="2"/>
      <c r="H29" s="2"/>
      <c r="I29" s="2">
        <f t="shared" ref="I29:I31" si="8">SUM(C29:H29)</f>
        <v>4920</v>
      </c>
      <c r="J29" s="87">
        <v>100</v>
      </c>
      <c r="K29" s="2">
        <f>I29*J29/100</f>
        <v>4920</v>
      </c>
      <c r="L29" s="2">
        <v>0.85</v>
      </c>
      <c r="M29" s="48">
        <f>K29*L29*0.5*0.0144</f>
        <v>30.110399999999998</v>
      </c>
      <c r="N29" s="72">
        <v>0.5</v>
      </c>
      <c r="O29" s="2">
        <f>K29*L29*N29</f>
        <v>2091</v>
      </c>
      <c r="P29" s="93">
        <v>0.5</v>
      </c>
      <c r="Q29" s="7"/>
      <c r="R29" s="73">
        <f>M29*N29</f>
        <v>15.055199999999999</v>
      </c>
      <c r="S29" s="95" t="s">
        <v>36</v>
      </c>
    </row>
    <row r="30" spans="1:19" x14ac:dyDescent="0.25">
      <c r="A30" s="8" t="s">
        <v>22</v>
      </c>
      <c r="B30" s="38" t="s">
        <v>16</v>
      </c>
      <c r="C30" s="2">
        <v>985</v>
      </c>
      <c r="D30" s="2">
        <v>1140</v>
      </c>
      <c r="E30" s="2">
        <v>1360</v>
      </c>
      <c r="F30" s="2"/>
      <c r="G30" s="2"/>
      <c r="H30" s="2"/>
      <c r="I30" s="2">
        <f t="shared" si="8"/>
        <v>3485</v>
      </c>
      <c r="J30" s="87">
        <v>70</v>
      </c>
      <c r="K30" s="2">
        <f>I30*J30/100</f>
        <v>2439.5</v>
      </c>
      <c r="L30" s="2">
        <v>0.65</v>
      </c>
      <c r="M30" s="48">
        <f>K30*L30*0.25*0.0144</f>
        <v>5.7084299999999999</v>
      </c>
      <c r="N30" s="72">
        <v>0.4</v>
      </c>
      <c r="O30" s="2">
        <f t="shared" ref="O30:O32" si="9">K30*L30*N30</f>
        <v>634.27</v>
      </c>
      <c r="P30" s="93">
        <v>0.6</v>
      </c>
      <c r="Q30" s="7"/>
      <c r="R30" s="73">
        <f t="shared" ref="R30:R32" si="10">M30*N30</f>
        <v>2.283372</v>
      </c>
      <c r="S30" s="51" t="s">
        <v>27</v>
      </c>
    </row>
    <row r="31" spans="1:19" ht="26.25" x14ac:dyDescent="0.25">
      <c r="A31" s="8" t="s">
        <v>2</v>
      </c>
      <c r="B31" s="38" t="s">
        <v>16</v>
      </c>
      <c r="C31" s="2">
        <v>1205</v>
      </c>
      <c r="D31" s="2">
        <v>2550</v>
      </c>
      <c r="E31" s="2"/>
      <c r="F31" s="2"/>
      <c r="G31" s="2"/>
      <c r="H31" s="2"/>
      <c r="I31" s="2">
        <f t="shared" si="8"/>
        <v>3755</v>
      </c>
      <c r="J31" s="87"/>
      <c r="K31" s="2">
        <f>I31*J31/100</f>
        <v>0</v>
      </c>
      <c r="L31" s="2">
        <v>0</v>
      </c>
      <c r="M31" s="48">
        <f>K31*L31*0.2*0.0144</f>
        <v>0</v>
      </c>
      <c r="N31" s="72">
        <v>0</v>
      </c>
      <c r="O31" s="2">
        <f t="shared" si="9"/>
        <v>0</v>
      </c>
      <c r="P31" s="93">
        <v>1</v>
      </c>
      <c r="Q31" s="7"/>
      <c r="R31" s="73">
        <f t="shared" si="10"/>
        <v>0</v>
      </c>
      <c r="S31" s="52" t="s">
        <v>26</v>
      </c>
    </row>
    <row r="32" spans="1:19" ht="26.25" x14ac:dyDescent="0.25">
      <c r="A32" s="8" t="s">
        <v>11</v>
      </c>
      <c r="B32" s="38" t="s">
        <v>16</v>
      </c>
      <c r="C32" s="2">
        <v>3150</v>
      </c>
      <c r="D32" s="2">
        <v>4800</v>
      </c>
      <c r="E32" s="2">
        <v>2720</v>
      </c>
      <c r="F32" s="2">
        <v>985</v>
      </c>
      <c r="G32" s="2"/>
      <c r="H32" s="2"/>
      <c r="I32" s="2">
        <f>SUM(C32:H32)</f>
        <v>11655</v>
      </c>
      <c r="J32" s="87">
        <v>30</v>
      </c>
      <c r="K32" s="2">
        <f>I32*J32/100</f>
        <v>3496.5</v>
      </c>
      <c r="L32" s="2">
        <v>1</v>
      </c>
      <c r="M32" s="48">
        <f>K32*L32*0.2*0.0144</f>
        <v>10.069920000000002</v>
      </c>
      <c r="N32" s="72">
        <v>0</v>
      </c>
      <c r="O32" s="2">
        <f t="shared" si="9"/>
        <v>0</v>
      </c>
      <c r="P32" s="93">
        <v>1</v>
      </c>
      <c r="Q32" s="7"/>
      <c r="R32" s="73">
        <f t="shared" si="10"/>
        <v>0</v>
      </c>
      <c r="S32" s="52" t="s">
        <v>26</v>
      </c>
    </row>
    <row r="33" spans="1:23" ht="15.75" thickBot="1" x14ac:dyDescent="0.3">
      <c r="A33" s="58" t="s">
        <v>12</v>
      </c>
      <c r="B33" s="59"/>
      <c r="C33" s="60">
        <v>1610</v>
      </c>
      <c r="D33" s="60">
        <v>1410</v>
      </c>
      <c r="E33" s="60">
        <v>1160</v>
      </c>
      <c r="F33" s="60">
        <v>1470</v>
      </c>
      <c r="G33" s="60">
        <v>1460</v>
      </c>
      <c r="H33" s="60"/>
      <c r="I33" s="60">
        <f>SUM(C33:H33)</f>
        <v>7110</v>
      </c>
      <c r="J33" s="88">
        <v>75</v>
      </c>
      <c r="K33" s="60">
        <f>I33*J33/100</f>
        <v>5332.5</v>
      </c>
      <c r="L33" s="60">
        <v>0.5</v>
      </c>
      <c r="M33" s="67">
        <f>K33*L33*0.2*0.0144</f>
        <v>7.6787999999999998</v>
      </c>
      <c r="N33" s="76">
        <v>0.2</v>
      </c>
      <c r="O33" s="60">
        <f>K33*L33*N33</f>
        <v>533.25</v>
      </c>
      <c r="P33" s="94">
        <v>0.8</v>
      </c>
      <c r="Q33" s="61"/>
      <c r="R33" s="73">
        <f>M33*N33</f>
        <v>1.53576</v>
      </c>
      <c r="S33" s="62" t="s">
        <v>35</v>
      </c>
    </row>
    <row r="34" spans="1:23" x14ac:dyDescent="0.25">
      <c r="A34" s="3" t="s">
        <v>8</v>
      </c>
      <c r="B34" s="63"/>
      <c r="C34" s="4"/>
      <c r="D34" s="4"/>
      <c r="E34" s="4"/>
      <c r="F34" s="4"/>
      <c r="G34" s="4"/>
      <c r="H34" s="4"/>
      <c r="I34" s="4"/>
      <c r="J34" s="89"/>
      <c r="K34" s="4"/>
      <c r="L34" s="4"/>
      <c r="M34" s="4">
        <f>I34*3.5*100</f>
        <v>0</v>
      </c>
      <c r="N34" s="4"/>
      <c r="O34" s="4"/>
      <c r="P34" s="89"/>
      <c r="Q34" s="5">
        <f>I34*3.5*100</f>
        <v>0</v>
      </c>
      <c r="R34" s="4">
        <f>M34*3.5*100</f>
        <v>0</v>
      </c>
      <c r="S34" s="64"/>
    </row>
    <row r="35" spans="1:23" x14ac:dyDescent="0.25">
      <c r="A35" s="8" t="s">
        <v>10</v>
      </c>
      <c r="B35" s="38" t="s">
        <v>20</v>
      </c>
      <c r="C35" s="2">
        <v>5</v>
      </c>
      <c r="D35" s="2">
        <v>10</v>
      </c>
      <c r="E35" s="2">
        <v>5</v>
      </c>
      <c r="F35" s="2">
        <v>2</v>
      </c>
      <c r="G35" s="2"/>
      <c r="H35" s="2"/>
      <c r="I35" s="2">
        <f>SUM(C35:H35)</f>
        <v>22</v>
      </c>
      <c r="J35" s="87"/>
      <c r="K35" s="2"/>
      <c r="L35" s="2"/>
      <c r="M35" s="2">
        <f>I35*3*100</f>
        <v>6600</v>
      </c>
      <c r="N35" s="2"/>
      <c r="O35" s="2"/>
      <c r="P35" s="87"/>
      <c r="Q35" s="7">
        <f>I35*3.5*100</f>
        <v>7700</v>
      </c>
      <c r="R35" s="2">
        <f>M35*3*100</f>
        <v>1980000</v>
      </c>
      <c r="S35" s="50"/>
    </row>
    <row r="36" spans="1:23" ht="28.5" customHeight="1" thickBot="1" x14ac:dyDescent="0.3">
      <c r="A36" s="18" t="s">
        <v>13</v>
      </c>
      <c r="B36" s="39" t="s">
        <v>21</v>
      </c>
      <c r="C36" s="10">
        <v>35</v>
      </c>
      <c r="D36" s="10">
        <v>45</v>
      </c>
      <c r="E36" s="10">
        <v>35</v>
      </c>
      <c r="F36" s="10">
        <v>45</v>
      </c>
      <c r="G36" s="10">
        <v>45</v>
      </c>
      <c r="H36" s="10"/>
      <c r="I36" s="10">
        <f>SUM(C36:H36)</f>
        <v>205</v>
      </c>
      <c r="J36" s="85"/>
      <c r="K36" s="10"/>
      <c r="L36" s="16"/>
      <c r="M36" s="16">
        <f>I36*3*100</f>
        <v>61500</v>
      </c>
      <c r="N36" s="16"/>
      <c r="O36" s="16"/>
      <c r="P36" s="91"/>
      <c r="Q36" s="57">
        <f>I36*3.5*100</f>
        <v>71750</v>
      </c>
      <c r="R36" s="16">
        <f>M36*3*100</f>
        <v>18450000</v>
      </c>
      <c r="S36" s="53"/>
    </row>
    <row r="37" spans="1:23" ht="17.25" customHeight="1" thickBot="1" x14ac:dyDescent="0.3">
      <c r="A37" s="78"/>
      <c r="B37" s="79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80">
        <f>SUM(M29:M33)</f>
        <v>53.567550000000004</v>
      </c>
      <c r="N37" s="83"/>
      <c r="O37" s="12"/>
      <c r="P37" s="12"/>
      <c r="Q37" s="12"/>
      <c r="R37" s="81">
        <f>SUM(R29:R33)</f>
        <v>18.874331999999999</v>
      </c>
      <c r="S37" s="105" t="s">
        <v>39</v>
      </c>
    </row>
    <row r="38" spans="1:23" ht="15.75" thickBot="1" x14ac:dyDescent="0.3"/>
    <row r="39" spans="1:23" ht="15.75" thickBot="1" x14ac:dyDescent="0.3">
      <c r="A39" s="23" t="s">
        <v>14</v>
      </c>
      <c r="B39" s="24"/>
      <c r="C39" s="24"/>
      <c r="D39" s="24"/>
      <c r="E39" s="24"/>
      <c r="F39" s="24"/>
      <c r="G39" s="24"/>
      <c r="H39" s="24"/>
      <c r="I39" s="27" t="s">
        <v>16</v>
      </c>
      <c r="L39" s="106" t="s">
        <v>38</v>
      </c>
      <c r="M39">
        <f>SUM(M13+M25+M37)</f>
        <v>106.07566500000001</v>
      </c>
      <c r="R39" s="82"/>
    </row>
    <row r="40" spans="1:23" x14ac:dyDescent="0.25">
      <c r="A40" s="19" t="s">
        <v>1</v>
      </c>
      <c r="B40" s="22"/>
      <c r="C40" s="22"/>
      <c r="D40" s="22"/>
      <c r="E40" s="22"/>
      <c r="F40" s="22"/>
      <c r="G40" s="22"/>
      <c r="H40" s="22"/>
      <c r="I40" s="25">
        <f>I6+I17+I29</f>
        <v>9185</v>
      </c>
    </row>
    <row r="41" spans="1:23" x14ac:dyDescent="0.25">
      <c r="A41" s="20" t="s">
        <v>22</v>
      </c>
      <c r="B41" s="107"/>
      <c r="C41" s="21"/>
      <c r="D41" s="21"/>
      <c r="E41" s="21"/>
      <c r="F41" s="21"/>
      <c r="G41" s="21"/>
      <c r="H41" s="21"/>
      <c r="I41" s="26">
        <f>79080-(I40+I42+I43+I44)</f>
        <v>19055</v>
      </c>
    </row>
    <row r="42" spans="1:23" x14ac:dyDescent="0.25">
      <c r="A42" s="20" t="s">
        <v>2</v>
      </c>
      <c r="B42" s="21"/>
      <c r="C42" s="21"/>
      <c r="D42" s="21"/>
      <c r="E42" s="21"/>
      <c r="F42" s="21"/>
      <c r="G42" s="21"/>
      <c r="H42" s="21"/>
      <c r="I42" s="26">
        <f>I8+I19+I31</f>
        <v>8525</v>
      </c>
    </row>
    <row r="43" spans="1:23" x14ac:dyDescent="0.25">
      <c r="A43" s="20" t="s">
        <v>11</v>
      </c>
      <c r="B43" s="21"/>
      <c r="C43" s="21"/>
      <c r="D43" s="21"/>
      <c r="E43" s="21"/>
      <c r="F43" s="21"/>
      <c r="G43" s="21"/>
      <c r="H43" s="21"/>
      <c r="I43" s="26">
        <f>I9+I20+I32</f>
        <v>33595</v>
      </c>
    </row>
    <row r="44" spans="1:23" ht="15.75" thickBot="1" x14ac:dyDescent="0.3">
      <c r="A44" s="28" t="s">
        <v>12</v>
      </c>
      <c r="B44" s="21"/>
      <c r="C44" s="21"/>
      <c r="D44" s="21"/>
      <c r="E44" s="21"/>
      <c r="F44" s="21"/>
      <c r="G44" s="21"/>
      <c r="H44" s="21"/>
      <c r="I44" s="29">
        <f>I10+I21+I33</f>
        <v>8720</v>
      </c>
    </row>
    <row r="45" spans="1:23" ht="15.75" thickBot="1" x14ac:dyDescent="0.3">
      <c r="A45" s="30" t="s">
        <v>15</v>
      </c>
      <c r="B45" s="37"/>
      <c r="C45" s="24"/>
      <c r="D45" s="24"/>
      <c r="E45" s="24"/>
      <c r="F45" s="24"/>
      <c r="G45" s="24"/>
      <c r="H45" s="24"/>
      <c r="I45" s="31">
        <f>SUM(I40:I44)</f>
        <v>79080</v>
      </c>
      <c r="W45" t="e">
        <f>I40+#REF!+I42+I43+I44</f>
        <v>#REF!</v>
      </c>
    </row>
  </sheetData>
  <pageMargins left="0.25" right="0.25" top="0.75" bottom="0.75" header="0.3" footer="0.3"/>
  <pageSetup paperSize="8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BILANCE ODTOK POMERU</vt:lpstr>
      <vt:lpstr>zastavitelnost ploch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CelsiusW530N</dc:creator>
  <cp:lastModifiedBy>CelsiusW530N</cp:lastModifiedBy>
  <cp:lastPrinted>2016-09-19T05:17:11Z</cp:lastPrinted>
  <dcterms:created xsi:type="dcterms:W3CDTF">2016-05-17T10:43:39Z</dcterms:created>
  <dcterms:modified xsi:type="dcterms:W3CDTF">2016-09-19T05:17:31Z</dcterms:modified>
</cp:coreProperties>
</file>